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ugey.diaz\Documents\SUGEY 02\2025\EVIDENCIAS ENERO -FEBRERO\PAGINA WEB\plan de gestion\"/>
    </mc:Choice>
  </mc:AlternateContent>
  <bookViews>
    <workbookView xWindow="0" yWindow="0" windowWidth="28800" windowHeight="12330" tabRatio="715"/>
  </bookViews>
  <sheets>
    <sheet name="Hoja1" sheetId="1" r:id="rId1"/>
  </sheets>
  <definedNames>
    <definedName name="_xlnm._FilterDatabase" localSheetId="0" hidden="1">Hoja1!$A$20:$AW$44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2" i="1" l="1"/>
  <c r="AR37" i="1"/>
  <c r="AR38" i="1"/>
  <c r="AN42" i="1"/>
  <c r="AN41" i="1"/>
  <c r="AN40" i="1"/>
  <c r="AN39" i="1"/>
  <c r="AN37" i="1"/>
  <c r="AR39" i="1" l="1"/>
  <c r="AR30" i="1" l="1"/>
  <c r="AH29" i="1"/>
  <c r="AR29" i="1" s="1"/>
  <c r="AH42" i="1" l="1"/>
  <c r="AI42" i="1" s="1"/>
  <c r="AI41" i="1"/>
  <c r="AI39" i="1"/>
  <c r="AR31" i="1" l="1"/>
  <c r="AD42" i="1"/>
  <c r="AD41" i="1"/>
  <c r="AD39" i="1"/>
  <c r="AD37" i="1"/>
  <c r="AS39" i="1" l="1"/>
  <c r="AS42" i="1"/>
  <c r="AS41" i="1"/>
  <c r="AS40" i="1"/>
  <c r="AS37" i="1"/>
  <c r="X42" i="1"/>
  <c r="X41" i="1"/>
  <c r="X27" i="1" l="1"/>
  <c r="AR27" i="1" s="1"/>
  <c r="X26" i="1"/>
  <c r="AR26" i="1" s="1"/>
  <c r="AR28" i="1"/>
  <c r="W42" i="1"/>
  <c r="Y42" i="1" s="1"/>
  <c r="W41" i="1"/>
  <c r="Y41" i="1" s="1"/>
  <c r="W40" i="1"/>
  <c r="Y40" i="1" s="1"/>
  <c r="AQ38" i="1"/>
  <c r="AL38" i="1"/>
  <c r="AN38" i="1" s="1"/>
  <c r="AN43" i="1" s="1"/>
  <c r="AG38" i="1"/>
  <c r="AI38" i="1" s="1"/>
  <c r="AI43" i="1" s="1"/>
  <c r="AB38" i="1"/>
  <c r="AD38" i="1" s="1"/>
  <c r="AD43" i="1" s="1"/>
  <c r="W38" i="1"/>
  <c r="Y38" i="1" s="1"/>
  <c r="P35" i="1"/>
  <c r="AQ35" i="1" s="1"/>
  <c r="P34" i="1"/>
  <c r="AQ34" i="1" s="1"/>
  <c r="P33" i="1"/>
  <c r="AQ33" i="1" s="1"/>
  <c r="P32" i="1"/>
  <c r="AQ32" i="1" s="1"/>
  <c r="AS32" i="1" s="1"/>
  <c r="P31" i="1"/>
  <c r="AQ31" i="1" s="1"/>
  <c r="P30" i="1"/>
  <c r="AQ30" i="1" s="1"/>
  <c r="AS30" i="1" s="1"/>
  <c r="P29" i="1"/>
  <c r="AQ29" i="1" s="1"/>
  <c r="AS29" i="1" s="1"/>
  <c r="AR35" i="1"/>
  <c r="AL35" i="1"/>
  <c r="AN35" i="1" s="1"/>
  <c r="AG35" i="1"/>
  <c r="AI35" i="1" s="1"/>
  <c r="AB35" i="1"/>
  <c r="AD35" i="1" s="1"/>
  <c r="W35" i="1"/>
  <c r="Y35" i="1" s="1"/>
  <c r="AR34" i="1"/>
  <c r="AL34" i="1"/>
  <c r="AN34" i="1" s="1"/>
  <c r="AG34" i="1"/>
  <c r="AI34" i="1" s="1"/>
  <c r="AB34" i="1"/>
  <c r="AD34" i="1" s="1"/>
  <c r="W34" i="1"/>
  <c r="Y34" i="1" s="1"/>
  <c r="AR33" i="1"/>
  <c r="AL33" i="1"/>
  <c r="AN33" i="1" s="1"/>
  <c r="AG33" i="1"/>
  <c r="AI33" i="1" s="1"/>
  <c r="AB33" i="1"/>
  <c r="AD33" i="1" s="1"/>
  <c r="W33" i="1"/>
  <c r="Y33" i="1" s="1"/>
  <c r="AL32" i="1"/>
  <c r="AN32" i="1" s="1"/>
  <c r="AG32" i="1"/>
  <c r="AI32" i="1" s="1"/>
  <c r="AB32" i="1"/>
  <c r="AD32" i="1" s="1"/>
  <c r="W32" i="1"/>
  <c r="Y32" i="1" s="1"/>
  <c r="AL31" i="1"/>
  <c r="AN31" i="1" s="1"/>
  <c r="AG31" i="1"/>
  <c r="AI31" i="1" s="1"/>
  <c r="AB31" i="1"/>
  <c r="AD31" i="1" s="1"/>
  <c r="W31" i="1"/>
  <c r="Y31" i="1" s="1"/>
  <c r="AL30" i="1"/>
  <c r="AN30" i="1" s="1"/>
  <c r="AG30" i="1"/>
  <c r="AI30" i="1" s="1"/>
  <c r="AB30" i="1"/>
  <c r="AD30" i="1" s="1"/>
  <c r="W30" i="1"/>
  <c r="Y30" i="1" s="1"/>
  <c r="AL29" i="1"/>
  <c r="AN29" i="1" s="1"/>
  <c r="AG29" i="1"/>
  <c r="AI29" i="1" s="1"/>
  <c r="AB29" i="1"/>
  <c r="AD29" i="1" s="1"/>
  <c r="W29" i="1"/>
  <c r="Y29" i="1" s="1"/>
  <c r="AL28" i="1"/>
  <c r="AN28" i="1" s="1"/>
  <c r="AG28" i="1"/>
  <c r="AI28" i="1" s="1"/>
  <c r="AB28" i="1"/>
  <c r="AD28" i="1" s="1"/>
  <c r="W28" i="1"/>
  <c r="Y28" i="1" s="1"/>
  <c r="P28" i="1"/>
  <c r="AQ28" i="1" s="1"/>
  <c r="AL27" i="1"/>
  <c r="AN27" i="1" s="1"/>
  <c r="AG27" i="1"/>
  <c r="AI27" i="1" s="1"/>
  <c r="AB27" i="1"/>
  <c r="AD27" i="1" s="1"/>
  <c r="W27" i="1"/>
  <c r="P27" i="1"/>
  <c r="AQ27" i="1" s="1"/>
  <c r="AL26" i="1"/>
  <c r="AN26" i="1" s="1"/>
  <c r="AG26" i="1"/>
  <c r="AI26" i="1" s="1"/>
  <c r="AB26" i="1"/>
  <c r="AD26" i="1" s="1"/>
  <c r="W26" i="1"/>
  <c r="P26" i="1"/>
  <c r="AQ26" i="1" s="1"/>
  <c r="AL25" i="1"/>
  <c r="AN25" i="1" s="1"/>
  <c r="AG25" i="1"/>
  <c r="AI25" i="1" s="1"/>
  <c r="AB25" i="1"/>
  <c r="AD25" i="1" s="1"/>
  <c r="W25" i="1"/>
  <c r="Y25" i="1" s="1"/>
  <c r="P25" i="1"/>
  <c r="AQ25" i="1" s="1"/>
  <c r="AL24" i="1"/>
  <c r="AN24" i="1" s="1"/>
  <c r="AG24" i="1"/>
  <c r="AI24" i="1" s="1"/>
  <c r="AB24" i="1"/>
  <c r="AD24" i="1" s="1"/>
  <c r="W24" i="1"/>
  <c r="Y24" i="1" s="1"/>
  <c r="P24" i="1"/>
  <c r="AQ24" i="1" s="1"/>
  <c r="AL23" i="1"/>
  <c r="AN23" i="1" s="1"/>
  <c r="AG23" i="1"/>
  <c r="AI23" i="1" s="1"/>
  <c r="AB23" i="1"/>
  <c r="AD23" i="1" s="1"/>
  <c r="W23" i="1"/>
  <c r="Y23" i="1" s="1"/>
  <c r="P23" i="1"/>
  <c r="AQ23" i="1" s="1"/>
  <c r="AL22" i="1"/>
  <c r="AN22" i="1" s="1"/>
  <c r="AG22" i="1"/>
  <c r="AI22" i="1" s="1"/>
  <c r="AB22" i="1"/>
  <c r="AD22" i="1" s="1"/>
  <c r="W22" i="1"/>
  <c r="Y22" i="1" s="1"/>
  <c r="P22" i="1"/>
  <c r="AQ22" i="1" s="1"/>
  <c r="AL21" i="1"/>
  <c r="AN21" i="1" s="1"/>
  <c r="AG21" i="1"/>
  <c r="AI21" i="1" s="1"/>
  <c r="AB21" i="1"/>
  <c r="AD21" i="1" s="1"/>
  <c r="P21" i="1"/>
  <c r="AQ21" i="1" s="1"/>
  <c r="AN36" i="1" l="1"/>
  <c r="AN44" i="1" s="1"/>
  <c r="AS33" i="1"/>
  <c r="AS34" i="1"/>
  <c r="AI36" i="1"/>
  <c r="AI44" i="1" s="1"/>
  <c r="Y43" i="1"/>
  <c r="AD36" i="1"/>
  <c r="AD44" i="1" s="1"/>
  <c r="AS38" i="1"/>
  <c r="AS43" i="1" s="1"/>
  <c r="AS26" i="1"/>
  <c r="Y26" i="1"/>
  <c r="AS31" i="1"/>
  <c r="AS35" i="1"/>
  <c r="AS27" i="1"/>
  <c r="Y27" i="1"/>
  <c r="AS28" i="1"/>
  <c r="AS36" i="1" l="1"/>
  <c r="AS44" i="1" s="1"/>
  <c r="Y36" i="1"/>
  <c r="Y44" i="1" s="1"/>
</calcChain>
</file>

<file path=xl/sharedStrings.xml><?xml version="1.0" encoding="utf-8"?>
<sst xmlns="http://schemas.openxmlformats.org/spreadsheetml/2006/main" count="614" uniqueCount="334">
  <si>
    <t>FORMULACIÓN Y SEGUIMIENTO PLANES DE GESTIÓN NIVEL LOCAL
ALCALDÍA LOCAL DE SAN CRISTÓBAL</t>
  </si>
  <si>
    <t>Código Formato: PLE-PIN-F018
Versión: 5
Vigencia desde: 31 de enero de 2022
Caso HOLA: 222703</t>
  </si>
  <si>
    <t>VIGENCIA DE LA PLANEACIÓN 2022</t>
  </si>
  <si>
    <t>PROCESOS ASOCIADOS</t>
  </si>
  <si>
    <t>Gestión Pública Territorial Local
Gestión Corporativa Institucional
Inspección, Vigilancia y Control
Planeación Institucional
Comunicación Estratégica
Servicio a la Ciudadanía</t>
  </si>
  <si>
    <t>CONTROL DE CAMBIOS</t>
  </si>
  <si>
    <t>VERSIÓN</t>
  </si>
  <si>
    <t>FECHA</t>
  </si>
  <si>
    <t>DESCRIPCIÓN DE LA MODIFICACIÓN</t>
  </si>
  <si>
    <t>31 de enero de 2022</t>
  </si>
  <si>
    <r>
      <t xml:space="preserve">Publicación del plan de gestión aprobado. Caso HOLA: </t>
    </r>
    <r>
      <rPr>
        <b/>
        <sz val="11"/>
        <rFont val="Calibri Light"/>
        <family val="2"/>
      </rPr>
      <t>223282</t>
    </r>
  </si>
  <si>
    <t>11 de marzo de 2022</t>
  </si>
  <si>
    <t xml:space="preserve">Se corrige el responsable del reporte de las metas No. 13, 14 y 15. Se incluyen los procesos asociados a las metas transversales. </t>
  </si>
  <si>
    <t>31 de marzo de 2022</t>
  </si>
  <si>
    <t>Se anticipa la programación de la meta transversal No. 4 de capacitación en el sistema de gestión, pasando del II trimestre al I trimestre.</t>
  </si>
  <si>
    <t>28 de abril de 2022</t>
  </si>
  <si>
    <t>Para el primer trimestre de la vigencia 2022, el plan de gestión de la Alcaldía Local alcanzó un nivel de desempeño del 91,74% de acuerdo con lo programado, y del 27,15% acumulado para la vigencia.</t>
  </si>
  <si>
    <t>29 de julio de 2022</t>
  </si>
  <si>
    <t>Para el segundo trimestre de la vigencia 2022, el plan de gestión de la Alcaldía Local alcanzó un nivel de desempeño del 90,2% de acuerdo con lo programado, y del 56,18% acumulado para la vigencia. De acuerdo con la comunicación de la Dirección de Gestión Policiva, se ajusta la ejecución de las metas 9 y 10 correspondiente al I trimestre de 2022, como resultado del proceso de revisión, depuración y actualización del aplicativo ARCO.</t>
  </si>
  <si>
    <t>27 de octubre de 2022</t>
  </si>
  <si>
    <t>Para el tercer trimestre de la vigencia 2022, el plan de gestión de la Alcaldía Local alcanzó un nivel de desempeño del 92,69% de acuerdo con lo programado, y del 78,73% acumulado para la vigencia. De acuerdo con el memorando 20222200324063 de fecha 06/10/2022 de la Dirección de Gestión Policiva, se ajusta la ejecución de la meta de impulsos procesales correspondiente al I y II trimestre de 2022.</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</si>
  <si>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</si>
  <si>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</si>
  <si>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</si>
  <si>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</si>
  <si>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</si>
  <si>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</si>
  <si>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</si>
  <si>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</si>
  <si>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</si>
  <si>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</si>
  <si>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</si>
  <si>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</si>
  <si>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</si>
  <si>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</si>
  <si>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</si>
  <si>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</si>
  <si>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</si>
  <si>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</si>
  <si>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</si>
  <si>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</si>
  <si>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</si>
  <si>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</si>
  <si>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</si>
  <si>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</si>
  <si>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</si>
  <si>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</si>
  <si>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</si>
  <si>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</si>
  <si>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</si>
  <si>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</si>
  <si>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</si>
  <si>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</si>
  <si>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</si>
  <si>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METODO DE VERIFICACIÓN PARA EL SEGUIMIENTO</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</si>
  <si>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</si>
  <si>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</si>
  <si>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</si>
  <si>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</si>
  <si>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</si>
  <si>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</si>
  <si>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</si>
  <si>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</si>
  <si>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</si>
  <si>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</si>
  <si>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</si>
  <si>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</si>
  <si>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</si>
  <si>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 resultado de la Alcaldía Local al 31 de diciembre de 2021</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</si>
  <si>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</si>
  <si>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</si>
  <si>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</si>
  <si>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</si>
  <si>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</si>
  <si>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</si>
  <si>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</si>
  <si>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Matriz MUSI</t>
  </si>
  <si>
    <t>No programada</t>
  </si>
  <si>
    <t xml:space="preserve">No programada para el I trimestre de 2022. 
En este periodo no se registran datos en razón a que la información oficial de avance en las metas del Plan de Desarrollo Local aún no es publicada por la SDP </t>
  </si>
  <si>
    <t>Reporte DGDL</t>
  </si>
  <si>
    <t xml:space="preserve">La alcaldía local presenta un avance de metas PDL acumulado del  17% y un avance acumulado de metas entregadas a 31/12/2021 del 15,4% lo que representa una ejecución de la meta plan de gestión del 1,6% para el periodo. Para el segundo trimestre, se registran los datos con corte a 31 de marzo, conforme se estableció en la definición del indicador. Se recomienda emprender acciones para mejorar los resultados de la meta. </t>
  </si>
  <si>
    <t xml:space="preserve">La alcaldía local presenta un avance de metas PDL acumulado del  37,6% con corte al 30 de junio de 2022, que frente al avance de metas entregadas a 31/12/2021 del 15,4%, lo que representa una ejecución de la meta plan de gestión del 22,2% para el periodo. </t>
  </si>
  <si>
    <t>Gestión Corporativa Institucional</t>
  </si>
  <si>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</si>
  <si>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</si>
  <si>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</si>
  <si>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</si>
  <si>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</si>
  <si>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</si>
  <si>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La alcaldía local realizó el giro acumulado de $2.104.568.517 de los $6.652.010.939 del presupuesto comprometido constituido como obligaciones por pagar de la vigencia 2021. Se logró una ejecución del 31,64%.</t>
  </si>
  <si>
    <t>Reporte DGDL
Ejecución a marzo 2022/ Decreto 01 / Informe</t>
  </si>
  <si>
    <t xml:space="preserve">La alcaldía local efectuó giros acumulados por valor de 7.735.932.983 del presupuesto comprometido constituido como obligaciones por pagar de la vigencia 2021, lo que representa una ejecución del 38,45% para el periodo. </t>
  </si>
  <si>
    <t xml:space="preserve">La alcaldía local efectuó giros acumulados por valor de $8.992.315.808 del presupuesto comprometido constituido como obligaciones por pagar de la vigencia 2021, lo que representa una ejecución del 44,64% para el periodo. </t>
  </si>
  <si>
    <t>Porcentaje de giros acumulados de obligaciones por pagar de la vigencia 2020 y anteriores</t>
  </si>
  <si>
    <t>(Giros acumulados/Presupuesto comprometido constituido como obligaciones por pagar de la vigencia 2020 y anteriores)*100</t>
  </si>
  <si>
    <t>La alcaldía local realizó el giro acumulado de $4.466.310.952 del presupuesto comprometido por $7.649.131.663 constituido como obligaciones por pagar de la vigencia 2020 y anteriores, lo que representa una ejecución de la meta del 58,39%.</t>
  </si>
  <si>
    <t xml:space="preserve">La alcaldía local efectuó giros acumulados por valor de 6.161.571.586 del presupuesto comprometido constituido como obligaciones por pagar de la vigencia 2020 y anteriores, lo que representa una ejecución del 69,75% para el periodo. </t>
  </si>
  <si>
    <t xml:space="preserve">La alcaldía local efectuó giros acumulados por valor de $6.327.762.336 del presupuesto comprometido constituido como obligaciones por pagar de la vigencia 2020 y anteriores, lo que representa una ejecución del 73,29% para el periodo. </t>
  </si>
  <si>
    <t>Porcentaje de compromiso del presupuesto de inversión directa de la vigencia 2021</t>
  </si>
  <si>
    <t>(Valor de RP de inversión directa de la vigencia  / Valor total del presupuesto de inversión directa de la Vigencia)*100</t>
  </si>
  <si>
    <t>Reporte de ejecución presupuestal BOGDATA</t>
  </si>
  <si>
    <t xml:space="preserve">La alcaldía local ha comprometido $27.758.910.296 de los $85.870.393.000 constituidos como presupuesto de inversión directa de la vigencia. Se logró la ejecución del 32,33%, lo que representa un cumplimiento al 100% de lo programado para el periodo. </t>
  </si>
  <si>
    <t>Reporte DGDL 
Ejecución presupuestal  obtenida de BogData del 01/01/2022 al 31/03/2022, para los proyectos de inversión del PDL.</t>
  </si>
  <si>
    <t>Para el periodo, se efectuaron compromisos por valor de 44.737.572.592, lo que representa una ejecución del 49,38% del presupuesto de inversión directa de la vigencia 2022.</t>
  </si>
  <si>
    <t>Para el periodo, se efectuaron compromisos por valor de $64405470836, lo que representa una ejecución del 70,26% del presupuesto de inversión directa de la vigencia 2022.</t>
  </si>
  <si>
    <t>Para el cuarto trimestre de 2022, la Alcaldía Local de San Cristobal comprometió $90.385.130.876  de los $91.660.935.139  asignados como presupuesto de inversión directa de la vigencia 2022 incluyendo excedentes financieros y traslados presupuestales, lo que representa un nivel de ejecución del 98,61%</t>
  </si>
  <si>
    <t>Porcentaje de giros acumulados</t>
  </si>
  <si>
    <t>(Giros acumulados de inversión directa/Presupuesto disponible de inversión directa de la vigencia)*100</t>
  </si>
  <si>
    <t>La alcaldía local ha realizado del giro acumulado de $8.944.217.899 de los $85.870.393.000 constituidos como Presupuesto disponible de inversión directa de la vigencia, lo que representa una ejecución del 10,42%.</t>
  </si>
  <si>
    <t>Para el periodo se han realizado giros acumulados por $17.151.335.986 del presupuesto total  disponible de inversión directa de la vigencia, lo que representa una ejecución del 18,93%.</t>
  </si>
  <si>
    <t>Para el periodo se han realizado giros acumulados por $28.791.515.602 del presupuesto total  disponible de inversión directa de la vigencia, lo que representa una ejecución del 31,41%.</t>
  </si>
  <si>
    <t xml:space="preserve">Registrar en el sistema SIPSE Local, el 100% de los contratos publicados en la plataforma SECOP I y II de la vigencia. </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</si>
  <si>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</si>
  <si>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</si>
  <si>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</si>
  <si>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</si>
  <si>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</si>
  <si>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</si>
  <si>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</si>
  <si>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t>La alcaldía local ha registrado 348 contratos en SIPSE Local, de los 355 contratos publicados en la plataforma SECOP I y II, lo que representa una ejecución de la meta del 98,03% para el periodo. Según el reporte de la DGDL, se presentó dificultades por errores de digitación y registro de polizas para dejar en ejecución</t>
  </si>
  <si>
    <t>Reporte DGDL
Reporte de seguimiento SECOP vs SIPSE socializado por la DGDL el 29 de marzo de 2022.</t>
  </si>
  <si>
    <t xml:space="preserve">La alcaldía local realizó el registro de 355 contratos en SIPSE. De acuerdo con el número de contratos publicados en la plataforma SECOP I y II de la vigencia, esto representa una ejecución para el periodo del 97,53%. Por errores en el registro de 3 contratos de obra e interventoria, adicional no aparacen registrados 6 contratos de prestacion de servicios y 2 contratos no han terminado el flujo, se encuentran suscritos y legalizados. </t>
  </si>
  <si>
    <t>La alcaldía local realizó el registro de 488 contratos en SIPSE. De acuerdo con el número de contratos publicados en la plataforma SECOP I y II de la vigencia, esto representa una ejecución de la meta para el periodo del 97,99%. 10 procesos sin cargar en el sistema 71, 140, 297, 363, 367, 368, 370, 371, 373, 450.</t>
  </si>
  <si>
    <t xml:space="preserve">Lograr que el 100% de los contratos celebrados se encuentren en estado ejecución dentro del sistema SIPSE Local. </t>
  </si>
  <si>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</si>
  <si>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</si>
  <si>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</si>
  <si>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</si>
  <si>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t xml:space="preserve">La alcaldía local tiene  341 contratos registrados en SIPSE Local en estado ejecución, de los 348 contratos registrados en SECOP en estado En ejecución o Firmado, lo que representa un nivel de ejecución del 97,99%. </t>
  </si>
  <si>
    <t xml:space="preserve">La alcaldía local realizó el registro en SIPSE de 353 contratos registrados en SECOP en estado En ejecucion o Firmado, lo que representa una ejecución para el periodo del 99,44%. 2 contratos no han terminado el flujo, se encuentran suscritos y legalizados. </t>
  </si>
  <si>
    <t>La alcaldía local realizó el registro en SIPSE de 479 contratos registrados en SECOP en estado En ejecucion o Firmado, lo que representa una ejecución de la meta para el periodo del 96,18%.  10 procesos sin cargar en el sistema 71, 140, 297, 363, 367, 368, 370, 371, 373, 450. y 9 procesos se encuentran aún en estado suscrito y legalizado.</t>
  </si>
  <si>
    <t>Registrar y actualizar al 100% la información en los módulos y funcionalidades en producción de SIPSE Local de la vigencia (Módulo de proyectos-Banco de Iniciativas, Módulo de Contratación y Financiero).</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</si>
  <si>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</si>
  <si>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</si>
  <si>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</si>
  <si>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</si>
  <si>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En cuanto al módulo de proyectos, los proyectos de inversión local registrados en SEGPLAN se encuentran registrados oportunamente en SIPSE, en estado "Conciliado".En cuanto al módulo de banco de iniciativas, se encuentran registradas en sipse 72 iniciativas, que corresponden a 54 aprobadas por votación del ejercicio del 2021 de presupuestos participativos; y 18 propuestas que fueron priorizadas en el marco de las mesas de juventudes, afrodescendientes e indígenas.En cuanto al módulo de contratación y financiero, se han realizado 175 solicitudes de procesos para la contratación de 359 personas naturales; así mismo, la información presupuestal producto de CDP's y RP's generados en BOGDATA se registra de conformidad según proceso y/o contrato, incluyendo procesos de pago por resolución.</t>
  </si>
  <si>
    <t xml:space="preserve">Se anexa, evidencia de proyectos registrados en SIPSE (pantallazos ya que no se genera reporte en sipse para dicho tema), reporte SIPSE del banco de iniciativas, y reporte SIPSE del saldo por actividades/metas/ proyectos de la vigencia  2022. </t>
  </si>
  <si>
    <t>En cuanto al módulo de proyectos, los proyectos de inversión local registrados en SEGPLAN se encuentran registrados oportunamente en SIPSE, en estado "Conciliado", adicionalmente se encuentran registrados los indicadores de seguimiento y evaluación de cada uno de los 27 proyectos de inversión.
En cuanto al módulo de banco de iniciativas, se encuentran registradas en sipse 72 iniciativas, que corresponden a 54 aprobadas por votación del ejercicio del 2021 de presupuestos participativos; y 18 propuestas que fueron priorizadas en el marco de las mesas de juventudes, afrodescendientes e indígenas.
En cuanto al módulo de contratación y financiero, se han realizado 175 solicitudes de procesos para la contratación de 359 personas naturales; así mismo, la información presupuestal producto de CDP's y RP's generados en BOGDATA se registra de conformidad según proceso y/o contrato, incluyendo procesos de pago por resolución.</t>
  </si>
  <si>
    <t>Evidencia proyecto en sipse/reporte de saldo el sipse por actividad/reporte de sipse</t>
  </si>
  <si>
    <t>En cuanto al módulo de proyectos, los proyectos de inversión local registrados en SEGPLAN se encuentran registrados oportunamente en SIPSE, en estado "Conciliado", adicionalmente se encuentran registrados los indicadores de seguimiento y evaluación de cada uno de los 27 proyectos de inversión.
En cuanto al módulo de banco de iniciativas, se encuentran registradas en sipse 72 iniciativas, que corresponden a 54 aprobadas por votación del ejercicio del 2021 de presupuestos participativos; y 18 propuestas que fueron priorizadas en el marco de las mesas de juventudes, afrodescendientes e indígenas.
En cuanto al módulo de contratación y financiero, la información presupuestal producto de CDP's y RP's generados en BOGDATA se registra de conformidad según proceso y/o contrato, incluyendo procesos de pago por resolución.</t>
  </si>
  <si>
    <t xml:space="preserve">Se anexa, evidencia de proyectos registrados en SIPSE y del registro de los indicadores de seguimiento (pantallazos ya que no se genera reporte en sipse para estos temas), reporte SIPSE del banco de iniciativas, y reporte SIPSE del saldo por actividades/metas/proyectos de la vigencia  2022. </t>
  </si>
  <si>
    <t>En cuanto al módulo de proyectos, los proyectos de inversión local registrados en SEGPLAN se encuentran registrados oportunamente en SIPSE, en estado "Conciliado", adicionalmente se encuentran registrados los indicadores de seguimiento y evaluación de cada uno de los 27 proyectos de inversión.
En cuanto al módulo de banco de iniciativas, se encuentran registradas en sipse 72 iniciativas, que corresponden a 54 aprobadas por votación del ejercicio del 2021 de presupuestos participativos; y 18 propuestas que fueron priorizadas en el marco de las mesas de juventudes, afrodescendientes e indígenas.
En cuanto al módulo de contratación y financiero, se han realizado 395 solicitudes de procesos para la vinculación de 687 contratistas; así mismo, la información presupuestal producto de CDP's y RP's generados en BOGDATA se registra de conformidad según proceso y/o contrato, incluyendo procesos de pago por resolución.</t>
  </si>
  <si>
    <t>La meta presenta un avance acumulado del 100%.</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</si>
  <si>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</si>
  <si>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</si>
  <si>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</si>
  <si>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</si>
  <si>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</si>
  <si>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</si>
  <si>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</si>
  <si>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</si>
  <si>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</si>
  <si>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Dirección para la Gestión Policiva</t>
  </si>
  <si>
    <t>Reporte de seguimiento del Aplicativo ARCO</t>
  </si>
  <si>
    <t>La alcaldía local realizó 2762 impulsos procesales sobre las actuaciones de policía que se encuentran a cargo de las inspecciones de policía</t>
  </si>
  <si>
    <t>Reporte DGP
Cuadro de seguimiento x inspeccion</t>
  </si>
  <si>
    <t>La alcaldía local realizó 3017 impulsos procesales en el periodo</t>
  </si>
  <si>
    <t>Reporte DGP</t>
  </si>
  <si>
    <t>La alcaldía local realizó 11104 impulsos procesales en el periodo</t>
  </si>
  <si>
    <t>Fallos de fondo en primera instancia proferidos</t>
  </si>
  <si>
    <t>Número de Fallos de fondo en primera instancia proferidos</t>
  </si>
  <si>
    <t>Fallos de fondo</t>
  </si>
  <si>
    <t>Reporte de seguimiento de fallos de fondo de actuaciones de policía</t>
  </si>
  <si>
    <t>La alcaldía local profirió 555 fallos de fondo en primera instancia sobre las actuaciones de policía que se encuentran a cargo de las inspecciones de policía</t>
  </si>
  <si>
    <t>La alcaldía local profirió 692 fallos en primera instancia sobre actuaciones de policía</t>
  </si>
  <si>
    <t>La alcaldía local profirió 1816 fallos en primera instancia sobre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</si>
  <si>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</si>
  <si>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</si>
  <si>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</si>
  <si>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</si>
  <si>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</si>
  <si>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</si>
  <si>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La alcaldía local terminó 39 actuaciones administrativas activas</t>
  </si>
  <si>
    <t>Reporte DGP
Informe alcaldias</t>
  </si>
  <si>
    <t>La alcaldía local terminó (archivó) 58 actuaciones administrativas activas</t>
  </si>
  <si>
    <t>La alcaldía local terminó (archivó) 43 actuaciones administrativas activas</t>
  </si>
  <si>
    <t>Actuaciones Administrativas terminadas hasta la primera instancia</t>
  </si>
  <si>
    <t>Número de Actuaciones Administrativas terminadas hasta la primera instancia</t>
  </si>
  <si>
    <t>Actuaciones administrativas terminadas por vía gubernativa</t>
  </si>
  <si>
    <t xml:space="preserve">La alcaldía local terminó 6 actuaciones administrativas en primera instancia. Se recomienda tomar acciones para mejorar el desempeño de la meta en siguientes mediciones. </t>
  </si>
  <si>
    <t>La alcaldía local terminó (archivó) 46 actuaciones administrativas en primera instancia</t>
  </si>
  <si>
    <t>La alcaldía local terminó (archivó) 36 actuaciones administrativas en primera instancia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</si>
  <si>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</si>
  <si>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</si>
  <si>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</si>
  <si>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</si>
  <si>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</si>
  <si>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realizaron 30 operativos en materia de integridad del espacio publico en la localidad de san cristobal en los puntos criticos de control en este tema</t>
  </si>
  <si>
    <t xml:space="preserve">Actas operativos </t>
  </si>
  <si>
    <t>Se realizaron 46 operativos en materia de integridad del espacio publico en la localidad de san cristobal en los puntos criticos de control en este tema</t>
  </si>
  <si>
    <t xml:space="preserve">ACTAS OPERATIVOS </t>
  </si>
  <si>
    <t>Se Realizaron 52 operativos de inspección, vigilancia y control en materia de integridad del espacio público</t>
  </si>
  <si>
    <t>Soportes Operatvos</t>
  </si>
  <si>
    <t>actas soportes operativos ,powerbi</t>
  </si>
  <si>
    <t>Acciones de control u operativos en materia actividad económica realizadas</t>
  </si>
  <si>
    <t>Número de Acciones de control u operativos en materia actividad económica realizadas</t>
  </si>
  <si>
    <t>Se realizaron 59 operativos en inspección, vigilancia y control en materia de actividad económica  en la localidad de san cristobal en los puntos criticos de control en este tema</t>
  </si>
  <si>
    <t>Se realizaron 129 operativos en inspección, vigilancia y control en materia de actividad económica  en la localidad de san cristobal en los puntos criticos de control en este tema</t>
  </si>
  <si>
    <t xml:space="preserve">Se Realizaron 119 operativos de inspección, vigilancia y control en materia de actividad económica </t>
  </si>
  <si>
    <t>Se realizaron 407 operativos en inspección, vigilancia y control en materia de actividad económica  en la localidad de san cristobal en los puntos criticos de control en este tema</t>
  </si>
  <si>
    <t>Acciones de control u operativos en materia de obras y urbanismo realizadas</t>
  </si>
  <si>
    <t>Número de Acciones de control u operativos para el cumplimiento de los fallos de cerros orientales realizadas</t>
  </si>
  <si>
    <t>Se realizaron 15 operativos en inspección, vigilancia y control en materia fallos de cerros orientales.  en la localidad de san cristobal en los puntos criticos de control en este tema</t>
  </si>
  <si>
    <t>Se realizaron 17 operativos en inspección, vigilancia y control en materia fallos de cerros orientales.  en la localidad de san cristobal en los puntos criticos de control en este tema</t>
  </si>
  <si>
    <t>Realizar 39 operativos de inspección, vigilancia y control para dar cumplimiento a los fallos de cerros orientales.</t>
  </si>
  <si>
    <t>Realizar 30 operativos de inspección, vigilancia y control para dar cumplimiento a los fallos de cerros orientales.</t>
  </si>
  <si>
    <t>TOTAL METAS PROCESOS ALCALDÍA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</si>
  <si>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</si>
  <si>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</si>
  <si>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</si>
  <si>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</si>
  <si>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</si>
  <si>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</si>
  <si>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</si>
  <si>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</si>
  <si>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</si>
  <si>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</si>
  <si>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</si>
  <si>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</si>
  <si>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</si>
  <si>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</si>
  <si>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</si>
  <si>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No programada para el I trimestre de 2022</t>
  </si>
  <si>
    <t>La calificación se otorga teniendo en cuenta los siguientes parámetros:  
*Inspección ambiental ( ponderación 60%): La Alcaldía obtiene calificación de  87% . 
*Indicadores agua, energía ( ponderación 20%): Información reportada a junio 2022.
* Reporte consumo de papel ( ponderación 10%):  Información reportada a junio 2022
*Reporte ciclistas ( ponderación 10%): información reportada con corte a junio 2022</t>
  </si>
  <si>
    <t>Reporte de gestión ambiental</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</si>
  <si>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</si>
  <si>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</si>
  <si>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</si>
  <si>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</si>
  <si>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</si>
  <si>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</si>
  <si>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</si>
  <si>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</si>
  <si>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</si>
  <si>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</si>
  <si>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La alcaldía local tiene 7 acciones de mejora abiertas y sin vencimientos</t>
  </si>
  <si>
    <t>Reporte MIMEC</t>
  </si>
  <si>
    <t xml:space="preserve">La alcaldía local cuenta con el 100% de las acciones de mejora al día. </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</si>
  <si>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</si>
  <si>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</si>
  <si>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</si>
  <si>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</si>
  <si>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</si>
  <si>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</si>
  <si>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</si>
  <si>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</si>
  <si>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</si>
  <si>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</si>
  <si>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</si>
  <si>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http://www.sancristobal.gov.co/tabla_archivos/107-registros-publicaciones</t>
  </si>
  <si>
    <t>Mediante memorando 20221400336623 del 19/10/2022, la Oficina Asesora de Comunicaciones de la SDG reporta el estado de avance en la publicación de información en la página web de la alcaldía local, en el que presenta el link con el reporte detallado sobre estado de cumplimiento por parte de la alcaldía local</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</si>
  <si>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</si>
  <si>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</si>
  <si>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</si>
  <si>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</si>
  <si>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</si>
  <si>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</si>
  <si>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</si>
  <si>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</si>
  <si>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</si>
  <si>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No programada para el II trimestre de 2022</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</si>
  <si>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</si>
  <si>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</si>
  <si>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</si>
  <si>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</si>
  <si>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</si>
  <si>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</si>
  <si>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</si>
  <si>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</si>
  <si>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</si>
  <si>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</si>
  <si>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La alcaldía local atendió 115 de los 117 requerimientos ciudadanos recibidos de vigencias anteriores</t>
  </si>
  <si>
    <t>Reporte Subsecretaría de Gestión Institucional</t>
  </si>
  <si>
    <t>La alcaldía local efectuó la respuesta al 100% de los requerimientos instaurados a 31 de diciembre de 2021</t>
  </si>
  <si>
    <t>Reporte de respuestas a la ciudadania SAC</t>
  </si>
  <si>
    <t>La alcaldía local atendió el 100% de los requerimientos ciudadanos recibidos de vigencias anteriores</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</si>
  <si>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</si>
  <si>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</si>
  <si>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</si>
  <si>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</si>
  <si>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La alcaldía local atendió 182 de los 190 requerimientos ciudadanos recibidos de la vigencia 2022</t>
  </si>
  <si>
    <t>Mediante memorando No. 20224600216483 del 11/07/2022, la Subsecretaría de Gestión Institucional presentó el avance en las respuestas efectuadas por la alcaldía local con corte a 30 de junio de 2022.</t>
  </si>
  <si>
    <t>Mediante comunicación del 13/10/2022, la Subsecretaría de Gestión Institucional presentó el avance en las respuestas efectuadas por la alcaldía local con corte a 30 de septiembre de 2022.</t>
  </si>
  <si>
    <t>TOTAL METAS TRANSVERSALES (20%)</t>
  </si>
  <si>
    <t>TOTAL PLAN DE GESTIÓN (100%)</t>
  </si>
  <si>
    <t>30 de enero de 2023</t>
  </si>
  <si>
    <t xml:space="preserve">El avance de meta reportado en el cuarto trimestre del 2022, se oficializa por el ejercicio de seguimiento de Plan de Desarrollo Local por la Dirección de Planes de Desarrollo y Fortalecimiento Local de la Secretaria Distrital de Planeación, a través de la Matriz Unificada de Seguimiento a la Inversión MUSI y SegPlan.                     El avance de meta reportado en el cuarto trimestre del 2022, se oficializa por el ejercicio de seguimiento de Plan de Desarrollo Local por la Dirección de Planes de Desarrollo y Fortalecimiento Local de la Secretaria Distrital de Planeación, a través de la Matriz Unificada de Seguimiento a la Inversión MUSI y SegPlan. 
La alcaldía local presenta un avance de metas PDL acumulado del  51,3% con corte al 30 de septiembre de 2022, que frente al avance de metas entregadas a 31/12/2021 del 15,4%, lo que representa una ejecución de la meta plan de gestión del 35,9% para el periodo. </t>
  </si>
  <si>
    <t>Aumentar 15 puntos porcentuales el avance de las metas del Plan de Desarrollo Local acumuladas al 30 de septiembre de 2022, con respecto al avance a 31 de diciembre de 2021 (metas entregadas).</t>
  </si>
  <si>
    <t>Girar mínimo el 68% del presupuesto comprometido constituido como obligaciones por pagar de la vigencia 2021.</t>
  </si>
  <si>
    <t xml:space="preserve">Girar mínimo el 65% del presupuesto comprometido constituido como obligaciones por pagar de la vigencia 2020 y anteriores.
</t>
  </si>
  <si>
    <t>Comprometer mínimo el 40% al 30 de junio y el 95% al 31 de diciembre del presupuesto de inversión directa de la vigencia 2022.</t>
  </si>
  <si>
    <t>Girar mínimo el 45% del presupuesto total  disponible de inversión directa de la vigencia.</t>
  </si>
  <si>
    <t>Realizar 8.640 impulsos procesales (avocar, rechazar, enviar al competente y todo lo que derive del desarrollo de la actuación) sobre las actuaciones de policía que se encuentran a cargo de las inspecciones de policía</t>
  </si>
  <si>
    <t>Proferir 4.320  fallos de fondo en primera instancia sobre las actuaciones de policía que se encuentran a cargo de las inspecciones de policía</t>
  </si>
  <si>
    <r>
      <t xml:space="preserve">Terminar (archivar) 220 </t>
    </r>
    <r>
      <rPr>
        <sz val="11"/>
        <color indexed="8"/>
        <rFont val="Calibri Light"/>
        <family val="2"/>
      </rPr>
      <t>actuaciones administrativas activas</t>
    </r>
  </si>
  <si>
    <r>
      <t xml:space="preserve">Terminar 361 </t>
    </r>
    <r>
      <rPr>
        <sz val="11"/>
        <color indexed="8"/>
        <rFont val="Calibri Light"/>
        <family val="2"/>
      </rPr>
      <t>actuaciones administrativas en primera instancia</t>
    </r>
  </si>
  <si>
    <r>
      <t xml:space="preserve">Realizar 106 </t>
    </r>
    <r>
      <rPr>
        <sz val="11"/>
        <color indexed="8"/>
        <rFont val="Calibri Light"/>
        <family val="2"/>
      </rPr>
      <t>operativos de inspección, vigilancia y control en materia de integridad del espacio público</t>
    </r>
  </si>
  <si>
    <r>
      <t>Realizar 200</t>
    </r>
    <r>
      <rPr>
        <sz val="11"/>
        <color indexed="8"/>
        <rFont val="Calibri Light"/>
        <family val="2"/>
      </rPr>
      <t xml:space="preserve"> operativos de inspección, vigilancia y control en materia de actividad económica </t>
    </r>
  </si>
  <si>
    <r>
      <t>Realizar 45</t>
    </r>
    <r>
      <rPr>
        <sz val="11"/>
        <color indexed="8"/>
        <rFont val="Calibri Light"/>
        <family val="2"/>
      </rPr>
      <t xml:space="preserve"> operativos de inspección, vigilancia y control para dar cumplimiento a los fallos de cerros orientales.</t>
    </r>
  </si>
  <si>
    <t>Reporte DGDL
Se anexa informe de avance PDL a corte de septiembre 30 de 202</t>
  </si>
  <si>
    <t>Reporte DGDL
Informe ejecucion presupuestal bogdata</t>
  </si>
  <si>
    <t>Reporte DGDL
Se adjunta ejecución presupuestal  obtenida de BogData del 01/01/2022 al 30/06/2022, para los proyectos de inversión del PDL</t>
  </si>
  <si>
    <t>Reporte DGDL
Se adjunta el reporte de SIPSE generado por el aplicativo.</t>
  </si>
  <si>
    <t xml:space="preserve">Reporte DGDL
Se anexa, evidencia de proyectos registrados en SIPSE y del registro de los indicadores de seguimiento (pantallazos ya que no se genera reporte en sipse para estos temas), reporte SIPSE del banco de iniciativas, y reporte SIPSE del saldo por actividades/metas/proyectos de la vigencia  2022. </t>
  </si>
  <si>
    <t xml:space="preserve">Reporte PowerBI ARCO  </t>
  </si>
  <si>
    <t xml:space="preserve">Reporte PowerBI </t>
  </si>
  <si>
    <t>Para las obligaciones por pagar de la vigencia 2021, se contempla en la ejecución presupuestal un disponible de $20.198.082.113 M/Cte y compromisos por $20.008.605.522 M/Cte, gracias a la gestión realizada en las liquidaciones de contratos, fue posible liberar importantes recursos de obligaciones por pagar. Asimismo, se giraron recursos por valor de  $14.995.719.684 M/Cte</t>
  </si>
  <si>
    <t>De las obligaciones por pagar constituidas para la vigencia 2020 y anteriores, el disponible corresponde a $8.851.384.823 y los compromisos ascienden a $8.420.840.724 M/Cte, donde también se evidencia que, gracias a la gestión realizada en la depuración de las obligaciones por pagar, fue posible liberar recursos. En este componente se realizaron giros por $7.704.164.374 M/Cte</t>
  </si>
  <si>
    <t>La apropiación disponible en inversión para la vigencia 2022 para el último trimestre fue de $91.660.935.139 y se realizaron giros por $46.550.890.436, lo que equivale al 50,79% de los recursos disponibles.</t>
  </si>
  <si>
    <t>Conforme al reporte del aplicativo SIPSE, de los 604 contratos registrados en SIPSE, se evidencia que 543 se encuentran en ejecución, con un porcentaje de cumplimiento de 89,9%</t>
  </si>
  <si>
    <t>La meta presenta un avance acumulado del 96,4%</t>
  </si>
  <si>
    <t>La meta presenta un avance acumulado del 95,88%.</t>
  </si>
  <si>
    <t>Se realizaron 182 operativos en materia de integridad del espacio publico en la localidad de San Cristobal en los puntos criticos de control en este tema</t>
  </si>
  <si>
    <t>Se realizaron 101 operativos en inspección, vigilancia y control en materia fallos de cerros orientales en la localidad de San Cristobal en los puntos criticos de control en este tema</t>
  </si>
  <si>
    <t>La calificación se otorga teniendo en cuenta los siguientes parámetros:  
*Inspección ambiental ( ponderación 60%): La Alcaldía obtiene calificación de  96% . 
*Indicadores agua, energía ( ponderación 20%): Información reportada a septiembre2022.
* Reporte consumo de papel ( ponderación 10%):  Información reportada a noviembre 2022
*Reporte ciclistas ( ponderación 10%): información reportada con corte a noviembre2022</t>
  </si>
  <si>
    <t>Se da cumplimiento a la ley 1712 -2014 transparencia de la informacion  en este trimestre al 98,26%</t>
  </si>
  <si>
    <t>Se da cumplimiento a la ley 1712 -2014 transparencia de la informacion  en  la vigencia del 97,39%</t>
  </si>
  <si>
    <t xml:space="preserve">Evidencias de capacitación </t>
  </si>
  <si>
    <t xml:space="preserve">La alcaldía local efectuó la respuesta al 96,2% de los requerimientos instaurados a 31 de diciembre de 2022, para un total de 1471 requerimientos atendidos. </t>
  </si>
  <si>
    <t xml:space="preserve">Para el cuarto trimestre de la vigencia 2022, el plan de gestión de la Alcaldía Local alcanzó un nivel de desempeño del 98,39% de acuerdo con lo programado, y del 96,38% acumulado para la vigencia. </t>
  </si>
  <si>
    <t xml:space="preserve">La alcaldía local terminó 359 actuaciones administrativas en primera instancia </t>
  </si>
  <si>
    <t>06 de febrero de 2023</t>
  </si>
  <si>
    <t>La alcaldía local realizó 10995 impulsos procesales en el periodo</t>
  </si>
  <si>
    <t>La alcaldía local profirió 2359 fallos en primera instancia sobre actuaciones de policía</t>
  </si>
  <si>
    <t xml:space="preserve">La alcaldia local trabajo trabajo y termino 90 actuaciones activas en este trimestre </t>
  </si>
  <si>
    <t>La alcaldía local terminó (archivó) 271 actuaciones administrativas en primera instancia</t>
  </si>
  <si>
    <t>La alcaldía local realizó 27878 impulsos procesales sobre las actuaciones de policía que se encuentran a cargo de las inspecciones de policía cumplimiento esta meta por encima del 100%</t>
  </si>
  <si>
    <t>La alcaldía local profirió 5422 fallos de fondo en primera instancia sobre las actuaciones de policía.</t>
  </si>
  <si>
    <t>La alcaldía local terminó 230 actuaciones administrativas activas durante el año.</t>
  </si>
  <si>
    <t xml:space="preserve">La Alcaldía Local de San Cristóbal ha registrado en SIPSE 556 contratos de los 604 contratos publicados en la plataforma SECOP I y II, lo que representa un nivel de cumplimiento del 92,05% para el periodo de reporte. Falta el cargue de mas de 48 procesos de contratacion </t>
  </si>
  <si>
    <t>Se realizaron 54 operativos de inspección, vigilancia y control en materia de integridad del espacio público</t>
  </si>
  <si>
    <t xml:space="preserve">Se realizaron 100 operativos de inspección, vigilancia y control en materia de actividad económica </t>
  </si>
  <si>
    <t xml:space="preserve">Se revisa y ajusta las magnitudes reportadas para el IV trimestre de 2022 y el acumulado para la vigencia, de acuerdo con el memorando 20232200002723.Para el cuarto trimestre de la vigencia 2022, el plan de gestión de la Alcaldía Local alcanzó un nivel de desempeño del 98,98% de acuerdo con lo programado, y del 99,47% acumulado para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</si>
</sst>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sz val="11"/>
      <name val="Calibri Light"/>
      <family val="2"/>
      <scheme val="major"/>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23">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3" fillId="0" borderId="24" xfId="0" applyFont="1" applyBorder="1" applyAlignment="1">
      <alignment wrapText="1"/>
    </xf>
    <xf numFmtId="0" fontId="14"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9" fillId="0" borderId="24" xfId="0" applyFont="1" applyBorder="1" applyAlignment="1">
      <alignment wrapText="1"/>
    </xf>
    <xf numFmtId="0" fontId="20"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3" fillId="4" borderId="47" xfId="0" applyFont="1" applyFill="1" applyBorder="1" applyAlignment="1">
      <alignment wrapText="1"/>
    </xf>
    <xf numFmtId="0" fontId="13" fillId="4" borderId="45" xfId="0" applyFont="1" applyFill="1" applyBorder="1" applyAlignment="1">
      <alignment wrapText="1"/>
    </xf>
    <xf numFmtId="0" fontId="13" fillId="4" borderId="48" xfId="0" applyFont="1" applyFill="1" applyBorder="1" applyAlignment="1">
      <alignment wrapText="1"/>
    </xf>
    <xf numFmtId="0" fontId="20" fillId="0" borderId="13" xfId="0" applyFont="1" applyBorder="1" applyAlignment="1">
      <alignment wrapText="1"/>
    </xf>
    <xf numFmtId="0" fontId="20" fillId="0" borderId="17" xfId="0" applyFont="1" applyBorder="1" applyAlignment="1">
      <alignment wrapText="1"/>
    </xf>
    <xf numFmtId="0" fontId="20" fillId="0" borderId="19" xfId="0" applyFont="1" applyBorder="1" applyAlignment="1">
      <alignment wrapText="1"/>
    </xf>
    <xf numFmtId="0" fontId="19" fillId="4" borderId="47" xfId="0" applyFont="1" applyFill="1" applyBorder="1" applyAlignment="1">
      <alignment wrapText="1"/>
    </xf>
    <xf numFmtId="0" fontId="19" fillId="4" borderId="45" xfId="0" applyFont="1" applyFill="1" applyBorder="1" applyAlignment="1">
      <alignment wrapText="1"/>
    </xf>
    <xf numFmtId="0" fontId="19" fillId="4" borderId="48" xfId="0" applyFont="1" applyFill="1" applyBorder="1" applyAlignment="1">
      <alignment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0" borderId="12" xfId="0" applyFont="1" applyBorder="1" applyAlignment="1">
      <alignment horizontal="center" vertical="center" wrapText="1"/>
    </xf>
    <xf numFmtId="10" fontId="13" fillId="4" borderId="49" xfId="1" applyNumberFormat="1" applyFont="1" applyFill="1" applyBorder="1" applyAlignment="1">
      <alignment horizontal="center" wrapText="1"/>
    </xf>
    <xf numFmtId="10" fontId="19" fillId="4" borderId="49" xfId="0" applyNumberFormat="1" applyFont="1" applyFill="1" applyBorder="1" applyAlignment="1">
      <alignment horizontal="center" wrapText="1"/>
    </xf>
    <xf numFmtId="10" fontId="20" fillId="11" borderId="45" xfId="1" applyNumberFormat="1" applyFont="1" applyFill="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5" fillId="0" borderId="0" xfId="0" applyFont="1" applyAlignment="1">
      <alignment horizontal="justify" wrapText="1"/>
    </xf>
    <xf numFmtId="0" fontId="21" fillId="11" borderId="39" xfId="0" applyFont="1" applyFill="1" applyBorder="1" applyAlignment="1">
      <alignment horizontal="justify" vertical="center" wrapText="1"/>
    </xf>
    <xf numFmtId="0" fontId="24"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0" fontId="4" fillId="3" borderId="31" xfId="0" applyFont="1" applyFill="1" applyBorder="1" applyAlignment="1">
      <alignment horizontal="justify" vertical="center" wrapText="1"/>
    </xf>
    <xf numFmtId="0" fontId="4" fillId="3" borderId="41" xfId="0" applyFont="1" applyFill="1" applyBorder="1" applyAlignment="1">
      <alignment horizontal="justify" vertical="center" wrapText="1"/>
    </xf>
    <xf numFmtId="10" fontId="4" fillId="3" borderId="31" xfId="1" applyNumberFormat="1" applyFont="1" applyFill="1" applyBorder="1" applyAlignment="1">
      <alignment horizontal="center" vertical="center"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10" fontId="4" fillId="3" borderId="12" xfId="1" applyNumberFormat="1" applyFont="1" applyFill="1" applyBorder="1" applyAlignment="1">
      <alignment horizontal="center" vertical="center" wrapText="1"/>
    </xf>
    <xf numFmtId="0" fontId="4" fillId="3" borderId="12" xfId="0" applyFont="1" applyFill="1" applyBorder="1" applyAlignment="1">
      <alignment horizontal="justify"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0"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2" fillId="3" borderId="11" xfId="2" applyFont="1" applyFill="1" applyBorder="1" applyAlignment="1" applyProtection="1">
      <alignment horizontal="left" vertical="center" wrapText="1"/>
      <protection hidden="1"/>
    </xf>
    <xf numFmtId="0" fontId="5" fillId="3" borderId="41" xfId="0" applyFont="1" applyFill="1" applyBorder="1" applyAlignment="1">
      <alignment horizontal="left" vertical="center" wrapText="1"/>
    </xf>
    <xf numFmtId="0" fontId="15" fillId="3" borderId="31" xfId="0" applyFont="1" applyFill="1" applyBorder="1" applyAlignment="1">
      <alignment horizontal="center" vertical="center" wrapText="1"/>
    </xf>
    <xf numFmtId="0" fontId="15" fillId="3" borderId="31" xfId="0" applyFont="1" applyFill="1" applyBorder="1" applyAlignment="1">
      <alignment horizontal="left" vertical="center" wrapText="1"/>
    </xf>
    <xf numFmtId="0" fontId="16" fillId="3" borderId="12" xfId="0" applyFont="1" applyFill="1" applyBorder="1" applyAlignment="1">
      <alignment horizontal="center" vertical="center" wrapText="1"/>
    </xf>
    <xf numFmtId="9" fontId="15" fillId="3" borderId="31" xfId="0" applyNumberFormat="1" applyFont="1" applyFill="1" applyBorder="1" applyAlignment="1">
      <alignment horizontal="left" vertical="center" wrapText="1"/>
    </xf>
    <xf numFmtId="0" fontId="15" fillId="3" borderId="50" xfId="0" applyFont="1" applyFill="1" applyBorder="1" applyAlignment="1">
      <alignment horizontal="center" vertical="center" wrapText="1"/>
    </xf>
    <xf numFmtId="9" fontId="15" fillId="3" borderId="50" xfId="1" applyFont="1" applyFill="1" applyBorder="1" applyAlignment="1">
      <alignment horizontal="center" vertical="center" wrapText="1"/>
    </xf>
    <xf numFmtId="9" fontId="15" fillId="3" borderId="1" xfId="1" applyFont="1" applyFill="1" applyBorder="1" applyAlignment="1">
      <alignment horizontal="center" vertical="center" wrapText="1"/>
    </xf>
    <xf numFmtId="0" fontId="15" fillId="3" borderId="42"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15" fillId="3" borderId="3" xfId="0" applyFont="1" applyFill="1" applyBorder="1" applyAlignment="1">
      <alignment horizontal="center" vertical="center" wrapText="1"/>
    </xf>
    <xf numFmtId="10" fontId="15" fillId="3" borderId="50" xfId="0" applyNumberFormat="1" applyFont="1" applyFill="1" applyBorder="1" applyAlignment="1">
      <alignment horizontal="center" vertical="center"/>
    </xf>
    <xf numFmtId="0" fontId="15" fillId="3" borderId="50" xfId="0" applyFont="1" applyFill="1" applyBorder="1" applyAlignment="1">
      <alignment horizontal="justify" vertical="center" wrapText="1"/>
    </xf>
    <xf numFmtId="0" fontId="15" fillId="3" borderId="51" xfId="0" applyFont="1" applyFill="1" applyBorder="1" applyAlignment="1">
      <alignment horizontal="justify" vertical="center" wrapText="1"/>
    </xf>
    <xf numFmtId="9" fontId="15" fillId="3" borderId="3" xfId="0" applyNumberFormat="1" applyFont="1" applyFill="1" applyBorder="1" applyAlignment="1">
      <alignment horizontal="center" vertical="center" wrapText="1"/>
    </xf>
    <xf numFmtId="10" fontId="15" fillId="3" borderId="50" xfId="1" applyNumberFormat="1"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5" fillId="3" borderId="54" xfId="0" applyFont="1" applyFill="1" applyBorder="1" applyAlignment="1">
      <alignment horizontal="center" vertical="center" wrapText="1"/>
    </xf>
    <xf numFmtId="0" fontId="15" fillId="3" borderId="15" xfId="0" applyFont="1" applyFill="1" applyBorder="1" applyAlignment="1">
      <alignment horizontal="center" vertical="center" wrapText="1"/>
    </xf>
    <xf numFmtId="9" fontId="15" fillId="3" borderId="15" xfId="0" applyNumberFormat="1" applyFont="1" applyFill="1" applyBorder="1" applyAlignment="1">
      <alignment horizontal="center" vertical="center"/>
    </xf>
    <xf numFmtId="0" fontId="15" fillId="3" borderId="15" xfId="0" applyFont="1" applyFill="1" applyBorder="1" applyAlignment="1">
      <alignment horizontal="justify" vertical="center" wrapText="1"/>
    </xf>
    <xf numFmtId="9" fontId="15" fillId="3" borderId="50" xfId="0" applyNumberFormat="1" applyFont="1" applyFill="1" applyBorder="1" applyAlignment="1">
      <alignment horizontal="center"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11" xfId="0" applyFont="1" applyFill="1" applyBorder="1" applyAlignment="1">
      <alignment horizontal="left" vertical="center" wrapText="1"/>
    </xf>
    <xf numFmtId="164" fontId="15" fillId="3" borderId="3" xfId="1" applyNumberFormat="1" applyFont="1" applyFill="1" applyBorder="1" applyAlignment="1">
      <alignment horizontal="center" vertical="center" wrapText="1"/>
    </xf>
    <xf numFmtId="9" fontId="15" fillId="3" borderId="50" xfId="0" applyNumberFormat="1" applyFont="1" applyFill="1" applyBorder="1" applyAlignment="1">
      <alignment horizontal="center" vertical="center" wrapText="1"/>
    </xf>
    <xf numFmtId="9" fontId="15" fillId="3" borderId="52" xfId="1" applyFont="1" applyFill="1" applyBorder="1" applyAlignment="1">
      <alignment horizontal="center" vertical="center" wrapText="1"/>
    </xf>
    <xf numFmtId="0" fontId="15" fillId="3" borderId="51" xfId="0" applyFont="1" applyFill="1" applyBorder="1" applyAlignment="1">
      <alignment horizontal="left" vertical="center" wrapText="1"/>
    </xf>
    <xf numFmtId="10" fontId="15" fillId="3" borderId="50" xfId="0" applyNumberFormat="1" applyFont="1" applyFill="1" applyBorder="1" applyAlignment="1">
      <alignment horizontal="center" vertical="center" wrapText="1"/>
    </xf>
    <xf numFmtId="9" fontId="15" fillId="3" borderId="3" xfId="1"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38" xfId="0" applyFont="1" applyFill="1" applyBorder="1" applyAlignment="1">
      <alignment horizontal="left" vertical="center" wrapText="1"/>
    </xf>
    <xf numFmtId="0" fontId="15" fillId="3" borderId="1" xfId="0" applyFont="1" applyFill="1" applyBorder="1" applyAlignment="1">
      <alignment horizontal="center" vertical="center" wrapText="1"/>
    </xf>
    <xf numFmtId="9" fontId="15" fillId="3" borderId="34" xfId="1" applyFont="1" applyFill="1" applyBorder="1" applyAlignment="1">
      <alignment horizontal="center" vertical="center" wrapText="1"/>
    </xf>
    <xf numFmtId="10" fontId="15" fillId="3" borderId="35" xfId="1" applyNumberFormat="1" applyFont="1" applyFill="1" applyBorder="1" applyAlignment="1">
      <alignment horizontal="center" vertical="center" wrapText="1"/>
    </xf>
    <xf numFmtId="9" fontId="15" fillId="3" borderId="35" xfId="0" applyNumberFormat="1" applyFont="1" applyFill="1" applyBorder="1" applyAlignment="1">
      <alignment horizontal="center" vertical="center"/>
    </xf>
    <xf numFmtId="0" fontId="15" fillId="3" borderId="35" xfId="0" applyFont="1" applyFill="1" applyBorder="1" applyAlignment="1">
      <alignment horizontal="justify" vertical="center" wrapText="1"/>
    </xf>
    <xf numFmtId="0" fontId="15" fillId="3" borderId="38" xfId="0" applyFont="1" applyFill="1" applyBorder="1" applyAlignment="1">
      <alignment horizontal="justify" vertical="center" wrapText="1"/>
    </xf>
    <xf numFmtId="1" fontId="4" fillId="0" borderId="12" xfId="0" applyNumberFormat="1" applyFont="1" applyBorder="1" applyAlignment="1">
      <alignment horizontal="center" vertical="center" wrapText="1"/>
    </xf>
    <xf numFmtId="10" fontId="4" fillId="0" borderId="31" xfId="1" applyNumberFormat="1" applyFont="1" applyFill="1" applyBorder="1" applyAlignment="1">
      <alignment horizontal="center" vertical="center"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0" fontId="15" fillId="3" borderId="16" xfId="0" applyFont="1" applyFill="1" applyBorder="1" applyAlignment="1">
      <alignment horizontal="justify" vertical="center" wrapText="1"/>
    </xf>
    <xf numFmtId="0" fontId="15" fillId="3" borderId="39" xfId="0" applyFont="1" applyFill="1" applyBorder="1" applyAlignment="1">
      <alignment horizontal="justify" vertical="center" wrapText="1"/>
    </xf>
    <xf numFmtId="10" fontId="13" fillId="4" borderId="15" xfId="1" applyNumberFormat="1" applyFont="1" applyFill="1" applyBorder="1" applyAlignment="1">
      <alignment horizontal="center" wrapText="1"/>
    </xf>
    <xf numFmtId="9" fontId="15" fillId="3" borderId="12" xfId="0" applyNumberFormat="1" applyFont="1" applyFill="1" applyBorder="1" applyAlignment="1">
      <alignment horizontal="center" vertical="center" wrapText="1"/>
    </xf>
    <xf numFmtId="10" fontId="15" fillId="3" borderId="12" xfId="0" applyNumberFormat="1" applyFont="1" applyFill="1" applyBorder="1" applyAlignment="1">
      <alignment horizontal="center" vertical="center"/>
    </xf>
    <xf numFmtId="0" fontId="15" fillId="3" borderId="12" xfId="0" applyFont="1" applyFill="1" applyBorder="1" applyAlignment="1">
      <alignment horizontal="justify" vertical="center" wrapText="1"/>
    </xf>
    <xf numFmtId="10" fontId="15" fillId="3" borderId="12" xfId="0" applyNumberFormat="1" applyFont="1" applyFill="1" applyBorder="1" applyAlignment="1">
      <alignment horizontal="center" vertical="center" wrapText="1"/>
    </xf>
    <xf numFmtId="9" fontId="15" fillId="3" borderId="59" xfId="0" applyNumberFormat="1" applyFont="1" applyFill="1" applyBorder="1" applyAlignment="1">
      <alignment horizontal="center" vertical="center" wrapText="1"/>
    </xf>
    <xf numFmtId="9" fontId="15" fillId="3" borderId="53" xfId="0" applyNumberFormat="1" applyFont="1" applyFill="1" applyBorder="1" applyAlignment="1">
      <alignment horizontal="center" vertical="center" wrapText="1"/>
    </xf>
    <xf numFmtId="10" fontId="15" fillId="3" borderId="53" xfId="0" applyNumberFormat="1" applyFont="1" applyFill="1" applyBorder="1" applyAlignment="1">
      <alignment horizontal="center" vertical="center"/>
    </xf>
    <xf numFmtId="0" fontId="15" fillId="3" borderId="53" xfId="0" applyFont="1" applyFill="1" applyBorder="1" applyAlignment="1">
      <alignment horizontal="justify" vertical="center" wrapText="1"/>
    </xf>
    <xf numFmtId="0" fontId="15" fillId="3" borderId="42" xfId="0" applyFont="1" applyFill="1" applyBorder="1" applyAlignment="1">
      <alignment horizontal="justify" vertical="center" wrapText="1"/>
    </xf>
    <xf numFmtId="9" fontId="15" fillId="3" borderId="43" xfId="0" applyNumberFormat="1" applyFont="1" applyFill="1" applyBorder="1" applyAlignment="1">
      <alignment horizontal="center" vertical="center" wrapText="1"/>
    </xf>
    <xf numFmtId="0" fontId="15" fillId="3" borderId="41" xfId="0" applyFont="1" applyFill="1" applyBorder="1" applyAlignment="1">
      <alignment horizontal="justify" vertical="center" wrapText="1"/>
    </xf>
    <xf numFmtId="9" fontId="15" fillId="3" borderId="34" xfId="0" applyNumberFormat="1" applyFont="1" applyFill="1" applyBorder="1" applyAlignment="1">
      <alignment horizontal="center" vertical="center" wrapText="1"/>
    </xf>
    <xf numFmtId="10" fontId="15" fillId="3" borderId="35" xfId="0" applyNumberFormat="1" applyFont="1" applyFill="1" applyBorder="1" applyAlignment="1">
      <alignment horizontal="center" vertical="center" wrapText="1"/>
    </xf>
    <xf numFmtId="10" fontId="15" fillId="3" borderId="35" xfId="0" applyNumberFormat="1" applyFont="1" applyFill="1" applyBorder="1" applyAlignment="1">
      <alignment horizontal="center" vertical="center"/>
    </xf>
    <xf numFmtId="0" fontId="15" fillId="3" borderId="22" xfId="0" applyFont="1" applyFill="1" applyBorder="1" applyAlignment="1">
      <alignment horizontal="justify" vertical="center" wrapText="1"/>
    </xf>
    <xf numFmtId="0" fontId="15" fillId="3" borderId="9" xfId="0" applyFont="1" applyFill="1" applyBorder="1" applyAlignment="1">
      <alignment horizontal="justify" vertical="center" wrapText="1"/>
    </xf>
    <xf numFmtId="0" fontId="15" fillId="0" borderId="0" xfId="0" applyFont="1" applyAlignment="1">
      <alignment wrapText="1"/>
    </xf>
    <xf numFmtId="0" fontId="22" fillId="4" borderId="18" xfId="0" applyFont="1" applyFill="1" applyBorder="1" applyAlignment="1">
      <alignment horizontal="justify" vertical="center" wrapText="1"/>
    </xf>
    <xf numFmtId="0" fontId="23" fillId="4" borderId="60" xfId="0" applyFont="1" applyFill="1" applyBorder="1" applyAlignment="1">
      <alignment horizontal="justify" vertical="center" wrapText="1"/>
    </xf>
    <xf numFmtId="10" fontId="15" fillId="3" borderId="12" xfId="1" applyNumberFormat="1" applyFont="1" applyFill="1" applyBorder="1" applyAlignment="1">
      <alignment horizontal="center" vertical="center" wrapText="1"/>
    </xf>
    <xf numFmtId="10" fontId="15" fillId="3" borderId="53" xfId="1" applyNumberFormat="1" applyFont="1" applyFill="1" applyBorder="1" applyAlignment="1">
      <alignment horizontal="center" vertical="center" wrapText="1"/>
    </xf>
    <xf numFmtId="10" fontId="15" fillId="3" borderId="53" xfId="0" applyNumberFormat="1" applyFont="1" applyFill="1" applyBorder="1" applyAlignment="1">
      <alignment horizontal="center" vertical="center" wrapText="1"/>
    </xf>
    <xf numFmtId="0" fontId="0" fillId="3" borderId="0" xfId="0" applyFill="1" applyAlignment="1">
      <alignment horizontal="justify" vertical="center" wrapText="1"/>
    </xf>
    <xf numFmtId="0" fontId="5" fillId="0" borderId="0" xfId="0" applyFont="1" applyAlignment="1">
      <alignment horizontal="justify" vertical="center" wrapText="1"/>
    </xf>
    <xf numFmtId="0" fontId="4" fillId="3" borderId="32" xfId="0" applyFont="1" applyFill="1" applyBorder="1" applyAlignment="1">
      <alignment horizontal="justify" vertical="center" wrapText="1"/>
    </xf>
    <xf numFmtId="0" fontId="0" fillId="0" borderId="12" xfId="0"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1" fillId="11" borderId="44" xfId="0" applyFont="1" applyFill="1" applyBorder="1" applyAlignment="1">
      <alignment horizontal="center" vertical="center" wrapText="1"/>
    </xf>
    <xf numFmtId="0" fontId="21" fillId="11" borderId="46" xfId="0" applyFont="1" applyFill="1" applyBorder="1" applyAlignment="1">
      <alignment horizontal="center" vertical="center" wrapText="1"/>
    </xf>
    <xf numFmtId="0" fontId="21" fillId="11" borderId="47" xfId="0" applyFont="1" applyFill="1" applyBorder="1" applyAlignment="1">
      <alignment horizontal="center" vertical="center" wrapText="1"/>
    </xf>
    <xf numFmtId="0" fontId="21" fillId="11" borderId="48"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23" fillId="4" borderId="44" xfId="0" applyFont="1" applyFill="1" applyBorder="1" applyAlignment="1">
      <alignment horizontal="center" wrapText="1"/>
    </xf>
    <xf numFmtId="0" fontId="23" fillId="4" borderId="46" xfId="0" applyFont="1" applyFill="1" applyBorder="1" applyAlignment="1">
      <alignment horizontal="center" wrapText="1"/>
    </xf>
    <xf numFmtId="0" fontId="23" fillId="4" borderId="47" xfId="0" applyFont="1" applyFill="1" applyBorder="1" applyAlignment="1">
      <alignment horizontal="center" wrapText="1"/>
    </xf>
    <xf numFmtId="0" fontId="23" fillId="4" borderId="48" xfId="0" applyFont="1" applyFill="1" applyBorder="1" applyAlignment="1">
      <alignment horizontal="center" wrapText="1"/>
    </xf>
    <xf numFmtId="0" fontId="23" fillId="4" borderId="55" xfId="0" applyFont="1" applyFill="1" applyBorder="1" applyAlignment="1">
      <alignment horizontal="center" wrapText="1"/>
    </xf>
    <xf numFmtId="0" fontId="23" fillId="4" borderId="56" xfId="0" applyFont="1" applyFill="1" applyBorder="1" applyAlignment="1">
      <alignment horizontal="center" wrapText="1"/>
    </xf>
    <xf numFmtId="0" fontId="23" fillId="4" borderId="57" xfId="0" applyFont="1" applyFill="1" applyBorder="1" applyAlignment="1">
      <alignment horizontal="center" wrapText="1"/>
    </xf>
    <xf numFmtId="0" fontId="23" fillId="4" borderId="58" xfId="0" applyFont="1" applyFill="1" applyBorder="1" applyAlignment="1">
      <alignment horizontal="center" wrapText="1"/>
    </xf>
    <xf numFmtId="0" fontId="22" fillId="4" borderId="16" xfId="0" applyFont="1" applyFill="1" applyBorder="1" applyAlignment="1">
      <alignment horizontal="center" wrapText="1"/>
    </xf>
    <xf numFmtId="0" fontId="22" fillId="4" borderId="19" xfId="0" applyFont="1" applyFill="1" applyBorder="1" applyAlignment="1">
      <alignment horizontal="center" wrapText="1"/>
    </xf>
    <xf numFmtId="0" fontId="22" fillId="4" borderId="13" xfId="0" applyFont="1" applyFill="1" applyBorder="1" applyAlignment="1">
      <alignment horizontal="center" wrapText="1"/>
    </xf>
    <xf numFmtId="0" fontId="22" fillId="4" borderId="14" xfId="0" applyFont="1" applyFill="1" applyBorder="1" applyAlignment="1">
      <alignment horizontal="center" wrapText="1"/>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46" xfId="0" applyFont="1" applyFill="1" applyBorder="1" applyAlignment="1">
      <alignment horizontal="center" vertical="center"/>
    </xf>
    <xf numFmtId="0" fontId="23" fillId="4" borderId="45" xfId="0" applyFont="1" applyFill="1" applyBorder="1" applyAlignment="1">
      <alignment horizontal="center" wrapText="1"/>
    </xf>
    <xf numFmtId="0" fontId="20" fillId="11" borderId="44" xfId="0" applyFont="1" applyFill="1" applyBorder="1" applyAlignment="1">
      <alignment horizontal="center" wrapText="1"/>
    </xf>
    <xf numFmtId="0" fontId="20" fillId="11" borderId="45" xfId="0" applyFont="1" applyFill="1" applyBorder="1" applyAlignment="1">
      <alignment horizontal="center" wrapText="1"/>
    </xf>
    <xf numFmtId="0" fontId="20" fillId="11" borderId="46" xfId="0" applyFont="1" applyFill="1" applyBorder="1" applyAlignment="1">
      <alignment horizont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3" fillId="4" borderId="44"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46" xfId="0" applyFont="1" applyFill="1" applyBorder="1" applyAlignment="1">
      <alignment horizontal="center" vertical="center"/>
    </xf>
    <xf numFmtId="0" fontId="22" fillId="4" borderId="45" xfId="0" applyFont="1" applyFill="1" applyBorder="1" applyAlignment="1">
      <alignment horizontal="center" wrapText="1"/>
    </xf>
    <xf numFmtId="0" fontId="22" fillId="4" borderId="46" xfId="0" applyFont="1" applyFill="1" applyBorder="1" applyAlignment="1">
      <alignment horizontal="center" wrapText="1"/>
    </xf>
    <xf numFmtId="0" fontId="22" fillId="4" borderId="47" xfId="0" applyFont="1" applyFill="1" applyBorder="1" applyAlignment="1">
      <alignment horizontal="center" wrapText="1"/>
    </xf>
    <xf numFmtId="0" fontId="22" fillId="4" borderId="48" xfId="0" applyFont="1" applyFill="1" applyBorder="1" applyAlignment="1">
      <alignment horizontal="center" wrapText="1"/>
    </xf>
    <xf numFmtId="0" fontId="22" fillId="4" borderId="44" xfId="0" applyFont="1" applyFill="1" applyBorder="1" applyAlignment="1">
      <alignment horizontal="center" wrapText="1"/>
    </xf>
    <xf numFmtId="1" fontId="22" fillId="4" borderId="13" xfId="0" applyNumberFormat="1" applyFont="1" applyFill="1" applyBorder="1" applyAlignment="1">
      <alignment horizontal="center" wrapText="1"/>
    </xf>
    <xf numFmtId="1" fontId="22" fillId="4" borderId="14"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justify"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4" fillId="0" borderId="0" xfId="0" applyFont="1" applyAlignment="1">
      <alignment horizontal="justify"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204108</xdr:colOff>
      <xdr:row>0</xdr:row>
      <xdr:rowOff>141515</xdr:rowOff>
    </xdr:from>
    <xdr:to>
      <xdr:col>1</xdr:col>
      <xdr:colOff>1623331</xdr:colOff>
      <xdr:row>1</xdr:row>
      <xdr:rowOff>141514</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08" y="141515"/>
          <a:ext cx="1881866"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6"/>
  <sheetViews>
    <sheetView tabSelected="1" zoomScale="70" zoomScaleNormal="70" workbookViewId="0">
      <selection sqref="A1:M1"/>
    </sheetView>
  </sheetViews>
  <sheetFormatPr baseColWidth="10" defaultColWidth="10.85546875" defaultRowHeight="15" x14ac:dyDescent="0.25"/>
  <cols>
    <col min="1" max="1" width="6.85546875" style="2" customWidth="1"/>
    <col min="2" max="2" width="32.140625" style="2" customWidth="1"/>
    <col min="3" max="3" width="17.42578125"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3" width="17.85546875" style="2" customWidth="1"/>
    <col min="24" max="24" width="24.5703125" style="2" customWidth="1"/>
    <col min="25" max="25" width="16.85546875" style="2" customWidth="1"/>
    <col min="26" max="26" width="44.5703125" style="55" customWidth="1"/>
    <col min="27" max="27" width="23.28515625" style="55" customWidth="1"/>
    <col min="28" max="28" width="19.28515625" style="2" customWidth="1"/>
    <col min="29" max="29" width="15.7109375" style="2" customWidth="1"/>
    <col min="30" max="30" width="16.42578125" style="2" customWidth="1"/>
    <col min="31" max="31" width="51.7109375" style="2" customWidth="1"/>
    <col min="32" max="32" width="28.42578125" style="2" customWidth="1"/>
    <col min="33" max="34" width="16.42578125" style="2" customWidth="1"/>
    <col min="35" max="35" width="15.85546875" style="2" customWidth="1"/>
    <col min="36" max="36" width="50.42578125" style="2" customWidth="1"/>
    <col min="37" max="37" width="17.7109375" style="2" customWidth="1"/>
    <col min="38" max="38" width="18.85546875" style="2" bestFit="1" customWidth="1"/>
    <col min="39" max="39" width="16.42578125" style="2" customWidth="1"/>
    <col min="40" max="40" width="15.85546875" style="2" customWidth="1"/>
    <col min="41" max="41" width="57.7109375" style="178" customWidth="1"/>
    <col min="42" max="42" width="24.42578125" style="178" customWidth="1"/>
    <col min="43" max="43" width="18.85546875" style="2" bestFit="1" customWidth="1"/>
    <col min="44" max="44" width="16.42578125" style="2" customWidth="1"/>
    <col min="45" max="45" width="15.7109375" style="2" customWidth="1"/>
    <col min="46" max="46" width="47" style="178" customWidth="1"/>
    <col min="47" max="47" width="17.5703125" style="2" customWidth="1"/>
    <col min="48" max="48" width="16.28515625" style="2" customWidth="1"/>
    <col min="49" max="16384" width="10.85546875" style="2"/>
  </cols>
  <sheetData>
    <row r="1" spans="1:49" ht="70.5" customHeight="1" x14ac:dyDescent="0.25">
      <c r="A1" s="312" t="s">
        <v>0</v>
      </c>
      <c r="B1" s="313"/>
      <c r="C1" s="313"/>
      <c r="D1" s="313"/>
      <c r="E1" s="313"/>
      <c r="F1" s="313"/>
      <c r="G1" s="313"/>
      <c r="H1" s="313"/>
      <c r="I1" s="313"/>
      <c r="J1" s="313"/>
      <c r="K1" s="313"/>
      <c r="L1" s="313"/>
      <c r="M1" s="314"/>
      <c r="N1" s="315" t="s">
        <v>1</v>
      </c>
      <c r="O1" s="316"/>
      <c r="P1" s="316"/>
      <c r="Q1" s="316"/>
      <c r="R1" s="317"/>
      <c r="S1" s="321"/>
      <c r="T1" s="281"/>
      <c r="U1" s="281"/>
      <c r="V1" s="281"/>
      <c r="W1" s="1"/>
      <c r="X1" s="281"/>
      <c r="Y1" s="281"/>
      <c r="Z1" s="322"/>
      <c r="AA1" s="322"/>
      <c r="AB1" s="281"/>
      <c r="AC1" s="281"/>
      <c r="AD1" s="281"/>
      <c r="AE1" s="281"/>
      <c r="AF1" s="281"/>
      <c r="AG1" s="281"/>
      <c r="AH1" s="281"/>
      <c r="AI1" s="281"/>
      <c r="AJ1" s="281"/>
      <c r="AK1" s="281"/>
      <c r="AL1" s="281"/>
      <c r="AM1" s="281"/>
      <c r="AN1" s="281"/>
      <c r="AO1" s="282"/>
      <c r="AP1" s="282"/>
      <c r="AQ1" s="281"/>
      <c r="AR1" s="281"/>
      <c r="AS1" s="281"/>
      <c r="AT1" s="282"/>
      <c r="AU1" s="281"/>
      <c r="AV1" s="281"/>
      <c r="AW1" s="281"/>
    </row>
    <row r="2" spans="1:49" s="3" customFormat="1" ht="23.45" customHeight="1" x14ac:dyDescent="0.25">
      <c r="A2" s="283"/>
      <c r="B2" s="284"/>
      <c r="C2" s="284"/>
      <c r="D2" s="284"/>
      <c r="E2" s="284"/>
      <c r="F2" s="284"/>
      <c r="G2" s="284"/>
      <c r="H2" s="284"/>
      <c r="I2" s="284"/>
      <c r="J2" s="284"/>
      <c r="K2" s="284"/>
      <c r="L2" s="284"/>
      <c r="M2" s="285"/>
      <c r="N2" s="318"/>
      <c r="O2" s="319"/>
      <c r="P2" s="319"/>
      <c r="Q2" s="319"/>
      <c r="R2" s="320"/>
      <c r="S2" s="321"/>
      <c r="T2" s="281"/>
      <c r="U2" s="281"/>
      <c r="V2" s="281"/>
      <c r="W2" s="1"/>
      <c r="X2" s="281"/>
      <c r="Y2" s="281"/>
      <c r="Z2" s="322"/>
      <c r="AA2" s="322"/>
      <c r="AB2" s="281"/>
      <c r="AC2" s="281"/>
      <c r="AD2" s="281"/>
      <c r="AE2" s="281"/>
      <c r="AF2" s="281"/>
      <c r="AG2" s="281"/>
      <c r="AH2" s="281"/>
      <c r="AI2" s="281"/>
      <c r="AJ2" s="281"/>
      <c r="AK2" s="281"/>
      <c r="AL2" s="281"/>
      <c r="AM2" s="281"/>
      <c r="AN2" s="281"/>
      <c r="AO2" s="282"/>
      <c r="AP2" s="282"/>
      <c r="AQ2" s="281"/>
      <c r="AR2" s="281"/>
      <c r="AS2" s="281"/>
      <c r="AT2" s="282"/>
      <c r="AU2" s="281"/>
      <c r="AV2" s="281"/>
      <c r="AW2" s="281"/>
    </row>
    <row r="3" spans="1:49" ht="15" customHeight="1" x14ac:dyDescent="0.25">
      <c r="A3" s="286"/>
      <c r="B3" s="287"/>
      <c r="C3" s="287"/>
      <c r="D3" s="287"/>
      <c r="E3" s="287"/>
      <c r="F3" s="287"/>
      <c r="G3" s="287"/>
      <c r="H3" s="287"/>
      <c r="I3" s="287"/>
      <c r="J3" s="287"/>
      <c r="K3" s="287"/>
      <c r="L3" s="287"/>
      <c r="M3" s="287"/>
      <c r="N3" s="287"/>
      <c r="O3" s="287"/>
      <c r="P3" s="287"/>
      <c r="Q3" s="287"/>
      <c r="R3" s="287"/>
      <c r="S3" s="4"/>
      <c r="T3" s="4"/>
      <c r="U3" s="4"/>
      <c r="V3" s="4"/>
      <c r="W3" s="4"/>
      <c r="X3" s="4"/>
      <c r="Y3" s="4"/>
      <c r="Z3" s="53"/>
      <c r="AA3" s="53"/>
      <c r="AB3" s="4"/>
      <c r="AC3" s="4"/>
      <c r="AD3" s="4"/>
      <c r="AE3" s="4"/>
      <c r="AF3" s="4"/>
      <c r="AG3" s="4"/>
      <c r="AH3" s="4"/>
      <c r="AI3" s="4"/>
      <c r="AJ3" s="4"/>
      <c r="AK3" s="4"/>
      <c r="AL3" s="4"/>
      <c r="AM3" s="4"/>
      <c r="AN3" s="4"/>
      <c r="AO3" s="53"/>
      <c r="AP3" s="53"/>
      <c r="AQ3" s="4"/>
      <c r="AR3" s="4"/>
      <c r="AS3" s="4"/>
      <c r="AT3" s="53"/>
      <c r="AU3" s="4"/>
      <c r="AV3" s="4"/>
      <c r="AW3" s="4"/>
    </row>
    <row r="4" spans="1:49" ht="15" customHeight="1" x14ac:dyDescent="0.25">
      <c r="A4" s="288" t="s">
        <v>2</v>
      </c>
      <c r="B4" s="289"/>
      <c r="C4" s="289"/>
      <c r="D4" s="289"/>
      <c r="E4" s="289"/>
      <c r="F4" s="289"/>
      <c r="G4" s="289"/>
      <c r="H4" s="289"/>
      <c r="I4" s="289"/>
      <c r="J4" s="289"/>
      <c r="K4" s="289"/>
      <c r="L4" s="289"/>
      <c r="M4" s="289"/>
      <c r="N4" s="289"/>
      <c r="O4" s="289"/>
      <c r="P4" s="289"/>
      <c r="Q4" s="289"/>
      <c r="R4" s="289"/>
      <c r="S4" s="4"/>
      <c r="T4" s="4"/>
      <c r="U4" s="4"/>
      <c r="V4" s="4"/>
      <c r="W4" s="4"/>
      <c r="X4" s="4"/>
      <c r="Y4" s="4"/>
      <c r="Z4" s="53"/>
      <c r="AA4" s="53"/>
      <c r="AB4" s="4"/>
      <c r="AC4" s="4"/>
      <c r="AD4" s="4"/>
      <c r="AE4" s="4"/>
      <c r="AF4" s="4"/>
      <c r="AG4" s="4"/>
      <c r="AH4" s="4"/>
      <c r="AI4" s="4"/>
      <c r="AJ4" s="4"/>
      <c r="AK4" s="4"/>
      <c r="AL4" s="4"/>
      <c r="AM4" s="4"/>
      <c r="AN4" s="4"/>
      <c r="AO4" s="53"/>
      <c r="AP4" s="53"/>
      <c r="AQ4" s="4"/>
      <c r="AR4" s="4"/>
      <c r="AS4" s="4"/>
      <c r="AT4" s="53"/>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
      <c r="X5" s="1"/>
      <c r="Y5" s="1"/>
      <c r="Z5" s="54"/>
      <c r="AA5" s="54"/>
      <c r="AB5" s="1"/>
      <c r="AC5" s="1"/>
      <c r="AD5" s="1"/>
      <c r="AE5" s="1"/>
      <c r="AF5" s="1"/>
      <c r="AG5" s="1"/>
      <c r="AH5" s="1"/>
      <c r="AI5" s="1"/>
      <c r="AJ5" s="1"/>
      <c r="AK5" s="1"/>
      <c r="AL5" s="1"/>
      <c r="AM5" s="1"/>
      <c r="AN5" s="1"/>
      <c r="AO5" s="53"/>
      <c r="AP5" s="53"/>
      <c r="AQ5" s="1"/>
      <c r="AR5" s="1"/>
      <c r="AS5" s="1"/>
      <c r="AT5" s="53"/>
      <c r="AU5" s="1"/>
      <c r="AV5" s="1"/>
      <c r="AW5" s="1"/>
    </row>
    <row r="6" spans="1:49" ht="15" customHeight="1" x14ac:dyDescent="0.25">
      <c r="A6" s="290" t="s">
        <v>3</v>
      </c>
      <c r="B6" s="291"/>
      <c r="C6" s="292" t="s">
        <v>4</v>
      </c>
      <c r="D6" s="293"/>
      <c r="E6" s="294"/>
      <c r="F6" s="301" t="s">
        <v>5</v>
      </c>
      <c r="G6" s="302"/>
      <c r="H6" s="302"/>
      <c r="I6" s="302"/>
      <c r="J6" s="302"/>
      <c r="K6" s="302"/>
      <c r="L6" s="302"/>
      <c r="M6" s="303"/>
      <c r="N6" s="1"/>
      <c r="O6" s="1"/>
      <c r="P6" s="1"/>
      <c r="Q6" s="1"/>
      <c r="R6" s="1"/>
      <c r="S6" s="1"/>
      <c r="T6" s="1"/>
      <c r="U6" s="1"/>
      <c r="V6" s="1"/>
      <c r="W6" s="1"/>
      <c r="X6" s="1"/>
      <c r="Y6" s="1"/>
      <c r="Z6" s="54"/>
      <c r="AA6" s="54"/>
      <c r="AB6" s="1"/>
      <c r="AC6" s="1"/>
      <c r="AD6" s="1"/>
      <c r="AE6" s="1"/>
      <c r="AF6" s="1"/>
      <c r="AG6" s="1"/>
      <c r="AH6" s="1"/>
      <c r="AI6" s="1"/>
      <c r="AJ6" s="1"/>
      <c r="AK6" s="1"/>
      <c r="AL6" s="1"/>
      <c r="AM6" s="1"/>
      <c r="AN6" s="1"/>
      <c r="AO6" s="53"/>
      <c r="AP6" s="53"/>
      <c r="AQ6" s="1"/>
      <c r="AR6" s="1"/>
      <c r="AS6" s="1"/>
      <c r="AT6" s="53"/>
      <c r="AU6" s="1"/>
      <c r="AV6" s="1"/>
      <c r="AW6" s="1"/>
    </row>
    <row r="7" spans="1:49" ht="15" customHeight="1" x14ac:dyDescent="0.25">
      <c r="A7" s="271"/>
      <c r="B7" s="263"/>
      <c r="C7" s="295"/>
      <c r="D7" s="296"/>
      <c r="E7" s="297"/>
      <c r="F7" s="6" t="s">
        <v>6</v>
      </c>
      <c r="G7" s="304" t="s">
        <v>7</v>
      </c>
      <c r="H7" s="306"/>
      <c r="I7" s="304" t="s">
        <v>8</v>
      </c>
      <c r="J7" s="305"/>
      <c r="K7" s="305"/>
      <c r="L7" s="305"/>
      <c r="M7" s="306"/>
      <c r="N7" s="1"/>
      <c r="O7" s="1"/>
      <c r="P7" s="1"/>
      <c r="Q7" s="1"/>
      <c r="R7" s="1"/>
      <c r="S7" s="1"/>
      <c r="T7" s="1"/>
      <c r="U7" s="1"/>
      <c r="V7" s="1"/>
      <c r="W7" s="1"/>
      <c r="X7" s="1"/>
      <c r="Y7" s="1"/>
      <c r="Z7" s="54"/>
      <c r="AA7" s="54"/>
      <c r="AB7" s="1"/>
      <c r="AC7" s="1"/>
      <c r="AD7" s="1"/>
      <c r="AE7" s="1"/>
      <c r="AF7" s="1"/>
      <c r="AG7" s="1"/>
      <c r="AH7" s="1"/>
      <c r="AI7" s="1"/>
      <c r="AJ7" s="1"/>
      <c r="AK7" s="1"/>
      <c r="AL7" s="1"/>
      <c r="AM7" s="1"/>
      <c r="AN7" s="1"/>
      <c r="AO7" s="53"/>
      <c r="AP7" s="53"/>
      <c r="AQ7" s="1"/>
      <c r="AR7" s="1"/>
      <c r="AS7" s="1"/>
      <c r="AT7" s="53"/>
      <c r="AU7" s="1"/>
      <c r="AV7" s="1"/>
      <c r="AW7" s="1"/>
    </row>
    <row r="8" spans="1:49" ht="15" customHeight="1" x14ac:dyDescent="0.25">
      <c r="A8" s="271"/>
      <c r="B8" s="263"/>
      <c r="C8" s="295"/>
      <c r="D8" s="296"/>
      <c r="E8" s="297"/>
      <c r="F8" s="7">
        <v>1</v>
      </c>
      <c r="G8" s="310" t="s">
        <v>9</v>
      </c>
      <c r="H8" s="311"/>
      <c r="I8" s="307" t="s">
        <v>10</v>
      </c>
      <c r="J8" s="308"/>
      <c r="K8" s="308"/>
      <c r="L8" s="308"/>
      <c r="M8" s="309"/>
      <c r="N8" s="1"/>
      <c r="O8" s="1"/>
      <c r="P8" s="1"/>
      <c r="Q8" s="1"/>
      <c r="R8" s="1"/>
      <c r="S8" s="1"/>
      <c r="T8" s="1"/>
      <c r="U8" s="1"/>
      <c r="V8" s="1"/>
      <c r="W8" s="1"/>
      <c r="X8" s="1"/>
      <c r="Y8" s="1"/>
      <c r="Z8" s="54"/>
      <c r="AA8" s="54"/>
      <c r="AB8" s="1"/>
      <c r="AC8" s="1"/>
      <c r="AD8" s="1"/>
      <c r="AE8" s="1"/>
      <c r="AF8" s="1"/>
      <c r="AG8" s="1"/>
      <c r="AH8" s="1"/>
      <c r="AI8" s="1"/>
      <c r="AJ8" s="1"/>
      <c r="AK8" s="1"/>
      <c r="AL8" s="1"/>
      <c r="AM8" s="1"/>
      <c r="AN8" s="1"/>
      <c r="AO8" s="53"/>
      <c r="AP8" s="53"/>
      <c r="AQ8" s="1"/>
      <c r="AR8" s="1"/>
      <c r="AS8" s="1"/>
      <c r="AT8" s="53"/>
      <c r="AU8" s="1"/>
      <c r="AV8" s="1"/>
      <c r="AW8" s="1"/>
    </row>
    <row r="9" spans="1:49" ht="35.25" customHeight="1" x14ac:dyDescent="0.25">
      <c r="A9" s="271"/>
      <c r="B9" s="263"/>
      <c r="C9" s="295"/>
      <c r="D9" s="296"/>
      <c r="E9" s="297"/>
      <c r="F9" s="49">
        <v>2</v>
      </c>
      <c r="G9" s="181" t="s">
        <v>11</v>
      </c>
      <c r="H9" s="182"/>
      <c r="I9" s="183" t="s">
        <v>12</v>
      </c>
      <c r="J9" s="184"/>
      <c r="K9" s="184"/>
      <c r="L9" s="184"/>
      <c r="M9" s="185"/>
      <c r="N9" s="1"/>
      <c r="O9" s="1"/>
      <c r="P9" s="1"/>
      <c r="Q9" s="1"/>
      <c r="R9" s="1"/>
      <c r="S9" s="1"/>
      <c r="T9" s="1"/>
      <c r="U9" s="1"/>
      <c r="V9" s="1"/>
      <c r="W9" s="1"/>
      <c r="X9" s="1"/>
      <c r="Y9" s="1"/>
      <c r="Z9" s="54"/>
      <c r="AA9" s="54"/>
      <c r="AB9" s="1"/>
      <c r="AC9" s="1"/>
      <c r="AD9" s="1"/>
      <c r="AE9" s="1"/>
      <c r="AF9" s="1"/>
      <c r="AG9" s="1"/>
      <c r="AH9" s="1"/>
      <c r="AI9" s="1"/>
      <c r="AJ9" s="1"/>
      <c r="AK9" s="1"/>
      <c r="AL9" s="1"/>
      <c r="AM9" s="1"/>
      <c r="AN9" s="1"/>
      <c r="AO9" s="53"/>
      <c r="AP9" s="53"/>
      <c r="AQ9" s="1"/>
      <c r="AR9" s="1"/>
      <c r="AS9" s="1"/>
      <c r="AT9" s="53"/>
      <c r="AU9" s="1"/>
      <c r="AV9" s="1"/>
      <c r="AW9" s="1"/>
    </row>
    <row r="10" spans="1:49" ht="32.25" customHeight="1" x14ac:dyDescent="0.25">
      <c r="A10" s="271"/>
      <c r="B10" s="263"/>
      <c r="C10" s="295"/>
      <c r="D10" s="296"/>
      <c r="E10" s="297"/>
      <c r="F10" s="49">
        <v>3</v>
      </c>
      <c r="G10" s="181" t="s">
        <v>13</v>
      </c>
      <c r="H10" s="182"/>
      <c r="I10" s="183" t="s">
        <v>14</v>
      </c>
      <c r="J10" s="184"/>
      <c r="K10" s="184"/>
      <c r="L10" s="184"/>
      <c r="M10" s="185"/>
      <c r="N10" s="1"/>
      <c r="O10" s="1"/>
      <c r="P10" s="1"/>
      <c r="Q10" s="1"/>
      <c r="R10" s="1"/>
      <c r="S10" s="1"/>
      <c r="T10" s="1"/>
      <c r="U10" s="1"/>
      <c r="V10" s="1"/>
      <c r="W10" s="1"/>
      <c r="X10" s="1"/>
      <c r="Y10" s="1"/>
      <c r="Z10" s="54"/>
      <c r="AA10" s="54"/>
      <c r="AB10" s="1"/>
      <c r="AC10" s="1"/>
      <c r="AD10" s="1"/>
      <c r="AE10" s="1"/>
      <c r="AF10" s="1"/>
      <c r="AG10" s="1"/>
      <c r="AH10" s="1"/>
      <c r="AI10" s="1"/>
      <c r="AJ10" s="1"/>
      <c r="AK10" s="1"/>
      <c r="AL10" s="1"/>
      <c r="AM10" s="1"/>
      <c r="AN10" s="1"/>
      <c r="AO10" s="53"/>
      <c r="AP10" s="53"/>
      <c r="AQ10" s="1"/>
      <c r="AR10" s="1"/>
      <c r="AS10" s="1"/>
      <c r="AT10" s="53"/>
      <c r="AU10" s="1"/>
      <c r="AV10" s="1"/>
      <c r="AW10" s="1"/>
    </row>
    <row r="11" spans="1:49" ht="37.5" customHeight="1" x14ac:dyDescent="0.25">
      <c r="A11" s="271"/>
      <c r="B11" s="263"/>
      <c r="C11" s="295"/>
      <c r="D11" s="296"/>
      <c r="E11" s="297"/>
      <c r="F11" s="49">
        <v>4</v>
      </c>
      <c r="G11" s="181" t="s">
        <v>15</v>
      </c>
      <c r="H11" s="182"/>
      <c r="I11" s="180" t="s">
        <v>16</v>
      </c>
      <c r="J11" s="180"/>
      <c r="K11" s="180"/>
      <c r="L11" s="180"/>
      <c r="M11" s="180"/>
      <c r="N11" s="1"/>
      <c r="O11" s="1"/>
      <c r="P11" s="1"/>
      <c r="Q11" s="1"/>
      <c r="R11" s="1"/>
      <c r="S11" s="1"/>
      <c r="T11" s="1"/>
      <c r="U11" s="1"/>
      <c r="V11" s="1"/>
      <c r="W11" s="1"/>
      <c r="X11" s="1"/>
      <c r="Y11" s="1"/>
      <c r="Z11" s="54"/>
      <c r="AA11" s="54"/>
      <c r="AB11" s="1"/>
      <c r="AC11" s="1"/>
      <c r="AD11" s="1"/>
      <c r="AE11" s="1"/>
      <c r="AF11" s="1"/>
      <c r="AG11" s="1"/>
      <c r="AH11" s="1"/>
      <c r="AI11" s="1"/>
      <c r="AJ11" s="1"/>
      <c r="AK11" s="1"/>
      <c r="AL11" s="1"/>
      <c r="AM11" s="1"/>
      <c r="AN11" s="1"/>
      <c r="AO11" s="53"/>
      <c r="AP11" s="53"/>
      <c r="AQ11" s="1"/>
      <c r="AR11" s="1"/>
      <c r="AS11" s="1"/>
      <c r="AT11" s="53"/>
      <c r="AU11" s="1"/>
      <c r="AV11" s="1"/>
      <c r="AW11" s="1"/>
    </row>
    <row r="12" spans="1:49" ht="66" customHeight="1" x14ac:dyDescent="0.25">
      <c r="A12" s="273"/>
      <c r="B12" s="265"/>
      <c r="C12" s="298"/>
      <c r="D12" s="299"/>
      <c r="E12" s="300"/>
      <c r="F12" s="49">
        <v>5</v>
      </c>
      <c r="G12" s="181" t="s">
        <v>17</v>
      </c>
      <c r="H12" s="182"/>
      <c r="I12" s="180" t="s">
        <v>18</v>
      </c>
      <c r="J12" s="180"/>
      <c r="K12" s="180"/>
      <c r="L12" s="180"/>
      <c r="M12" s="180"/>
      <c r="N12" s="1"/>
      <c r="O12" s="1"/>
      <c r="P12" s="1"/>
      <c r="Q12" s="1"/>
      <c r="R12" s="1"/>
      <c r="S12" s="1"/>
      <c r="T12" s="1"/>
      <c r="U12" s="1"/>
      <c r="V12" s="1"/>
      <c r="W12" s="1"/>
      <c r="X12" s="1"/>
      <c r="Y12" s="1"/>
      <c r="Z12" s="54"/>
      <c r="AA12" s="54"/>
      <c r="AB12" s="1"/>
      <c r="AC12" s="1"/>
      <c r="AD12" s="1"/>
      <c r="AE12" s="1"/>
      <c r="AF12" s="1"/>
      <c r="AG12" s="1"/>
      <c r="AH12" s="1"/>
      <c r="AI12" s="1"/>
      <c r="AJ12" s="1"/>
      <c r="AK12" s="1"/>
      <c r="AL12" s="1"/>
      <c r="AM12" s="1"/>
      <c r="AN12" s="1"/>
      <c r="AO12" s="53"/>
      <c r="AP12" s="53"/>
      <c r="AQ12" s="1"/>
      <c r="AR12" s="1"/>
      <c r="AS12" s="1"/>
      <c r="AT12" s="53"/>
      <c r="AU12" s="1"/>
      <c r="AV12" s="1"/>
      <c r="AW12" s="1"/>
    </row>
    <row r="13" spans="1:49" ht="66" customHeight="1" x14ac:dyDescent="0.25">
      <c r="A13" s="58"/>
      <c r="B13" s="58"/>
      <c r="C13" s="59"/>
      <c r="D13" s="59"/>
      <c r="E13" s="59"/>
      <c r="F13" s="49">
        <v>6</v>
      </c>
      <c r="G13" s="181" t="s">
        <v>19</v>
      </c>
      <c r="H13" s="182"/>
      <c r="I13" s="180" t="s">
        <v>20</v>
      </c>
      <c r="J13" s="180"/>
      <c r="K13" s="180"/>
      <c r="L13" s="180"/>
      <c r="M13" s="180"/>
      <c r="N13" s="1"/>
      <c r="O13" s="1"/>
      <c r="P13" s="1"/>
      <c r="Q13" s="1"/>
      <c r="R13" s="1"/>
      <c r="S13" s="1"/>
      <c r="T13" s="1"/>
      <c r="U13" s="1"/>
      <c r="V13" s="1"/>
      <c r="W13" s="1"/>
      <c r="X13" s="1"/>
      <c r="Y13" s="1"/>
      <c r="Z13" s="54"/>
      <c r="AA13" s="54"/>
      <c r="AB13" s="1"/>
      <c r="AC13" s="1"/>
      <c r="AD13" s="1"/>
      <c r="AE13" s="1"/>
      <c r="AF13" s="1"/>
      <c r="AG13" s="1"/>
      <c r="AH13" s="1"/>
      <c r="AI13" s="1"/>
      <c r="AJ13" s="1"/>
      <c r="AK13" s="1"/>
      <c r="AL13" s="1"/>
      <c r="AM13" s="1"/>
      <c r="AN13" s="1"/>
      <c r="AO13" s="53"/>
      <c r="AP13" s="53"/>
      <c r="AQ13" s="1"/>
      <c r="AR13" s="1"/>
      <c r="AS13" s="1"/>
      <c r="AT13" s="53"/>
      <c r="AU13" s="1"/>
      <c r="AV13" s="1"/>
      <c r="AW13" s="1"/>
    </row>
    <row r="14" spans="1:49" ht="66" customHeight="1" x14ac:dyDescent="0.25">
      <c r="A14" s="58"/>
      <c r="B14" s="58"/>
      <c r="C14" s="59"/>
      <c r="D14" s="59"/>
      <c r="E14" s="59"/>
      <c r="F14" s="49">
        <v>7</v>
      </c>
      <c r="G14" s="181" t="s">
        <v>286</v>
      </c>
      <c r="H14" s="182"/>
      <c r="I14" s="180" t="s">
        <v>320</v>
      </c>
      <c r="J14" s="180"/>
      <c r="K14" s="180"/>
      <c r="L14" s="180"/>
      <c r="M14" s="180"/>
      <c r="N14" s="1"/>
      <c r="O14" s="1"/>
      <c r="P14" s="1"/>
      <c r="Q14" s="1"/>
      <c r="R14" s="1"/>
      <c r="S14" s="1"/>
      <c r="T14" s="1"/>
      <c r="U14" s="1"/>
      <c r="V14" s="1"/>
      <c r="W14" s="1"/>
      <c r="X14" s="1"/>
      <c r="Y14" s="1"/>
      <c r="Z14" s="54"/>
      <c r="AA14" s="54"/>
      <c r="AB14" s="1"/>
      <c r="AC14" s="1"/>
      <c r="AD14" s="1"/>
      <c r="AE14" s="1"/>
      <c r="AF14" s="1"/>
      <c r="AG14" s="1"/>
      <c r="AH14" s="1"/>
      <c r="AI14" s="1"/>
      <c r="AJ14" s="1"/>
      <c r="AK14" s="1"/>
      <c r="AL14" s="1"/>
      <c r="AM14" s="1"/>
      <c r="AN14" s="1"/>
      <c r="AO14" s="53"/>
      <c r="AP14" s="53"/>
      <c r="AQ14" s="1"/>
      <c r="AR14" s="1"/>
      <c r="AS14" s="1"/>
      <c r="AT14" s="53"/>
      <c r="AU14" s="1"/>
      <c r="AV14" s="1"/>
      <c r="AW14" s="1"/>
    </row>
    <row r="15" spans="1:49" ht="66" customHeight="1" x14ac:dyDescent="0.25">
      <c r="A15" s="58"/>
      <c r="B15" s="58"/>
      <c r="C15" s="59"/>
      <c r="D15" s="59"/>
      <c r="E15" s="59"/>
      <c r="F15" s="49">
        <v>8</v>
      </c>
      <c r="G15" s="181" t="s">
        <v>322</v>
      </c>
      <c r="H15" s="182"/>
      <c r="I15" s="180" t="s">
        <v>333</v>
      </c>
      <c r="J15" s="180"/>
      <c r="K15" s="180"/>
      <c r="L15" s="180"/>
      <c r="M15" s="180"/>
      <c r="N15" s="1"/>
      <c r="O15" s="1"/>
      <c r="P15" s="1"/>
      <c r="Q15" s="1"/>
      <c r="R15" s="1"/>
      <c r="S15" s="1"/>
      <c r="T15" s="1"/>
      <c r="U15" s="1"/>
      <c r="V15" s="1"/>
      <c r="W15" s="1"/>
      <c r="X15" s="1"/>
      <c r="Y15" s="1"/>
      <c r="Z15" s="54"/>
      <c r="AA15" s="54"/>
      <c r="AB15" s="1"/>
      <c r="AC15" s="1"/>
      <c r="AD15" s="1"/>
      <c r="AE15" s="1"/>
      <c r="AF15" s="1"/>
      <c r="AG15" s="1"/>
      <c r="AH15" s="1"/>
      <c r="AI15" s="1"/>
      <c r="AJ15" s="1"/>
      <c r="AK15" s="1"/>
      <c r="AL15" s="1"/>
      <c r="AM15" s="1"/>
      <c r="AN15" s="1"/>
      <c r="AO15" s="53"/>
      <c r="AP15" s="53"/>
      <c r="AQ15" s="1"/>
      <c r="AR15" s="1"/>
      <c r="AS15" s="1"/>
      <c r="AT15" s="53"/>
      <c r="AU15" s="1"/>
      <c r="AV15" s="1"/>
      <c r="AW15" s="1"/>
    </row>
    <row r="16" spans="1:49" ht="19.5" customHeight="1" thickBot="1" x14ac:dyDescent="0.3">
      <c r="A16" s="1"/>
      <c r="B16" s="1"/>
      <c r="C16" s="1"/>
      <c r="D16" s="1"/>
      <c r="E16" s="1"/>
      <c r="F16" s="1"/>
      <c r="G16" s="1"/>
      <c r="H16" s="1"/>
      <c r="I16" s="1"/>
      <c r="J16" s="1"/>
      <c r="K16" s="1"/>
      <c r="L16" s="1"/>
      <c r="M16" s="1"/>
      <c r="N16" s="1"/>
      <c r="O16" s="1"/>
      <c r="P16" s="1"/>
      <c r="Q16" s="1"/>
      <c r="R16" s="1"/>
      <c r="S16" s="1"/>
      <c r="T16" s="1"/>
      <c r="U16" s="1"/>
      <c r="V16" s="1"/>
      <c r="W16" s="1"/>
      <c r="X16" s="1"/>
      <c r="Y16" s="1"/>
      <c r="Z16" s="54"/>
      <c r="AA16" s="54"/>
      <c r="AB16" s="1"/>
      <c r="AC16" s="1"/>
      <c r="AD16" s="1"/>
      <c r="AE16" s="1"/>
      <c r="AF16" s="1"/>
      <c r="AG16" s="1"/>
      <c r="AH16" s="1"/>
      <c r="AI16" s="1"/>
      <c r="AJ16" s="1"/>
      <c r="AK16" s="1"/>
      <c r="AL16" s="1"/>
      <c r="AM16" s="1"/>
      <c r="AN16" s="1"/>
      <c r="AO16" s="53"/>
      <c r="AP16" s="53"/>
      <c r="AQ16" s="1"/>
      <c r="AR16" s="1"/>
      <c r="AS16" s="1"/>
      <c r="AT16" s="53"/>
      <c r="AU16" s="1"/>
      <c r="AV16" s="1"/>
      <c r="AW16" s="1"/>
    </row>
    <row r="17" spans="1:47" ht="15" customHeight="1" x14ac:dyDescent="0.25">
      <c r="A17" s="260" t="s">
        <v>21</v>
      </c>
      <c r="B17" s="261"/>
      <c r="C17" s="266" t="s">
        <v>22</v>
      </c>
      <c r="D17" s="269" t="s">
        <v>23</v>
      </c>
      <c r="E17" s="270"/>
      <c r="F17" s="261"/>
      <c r="G17" s="275" t="s">
        <v>24</v>
      </c>
      <c r="H17" s="275"/>
      <c r="I17" s="275"/>
      <c r="J17" s="275"/>
      <c r="K17" s="275"/>
      <c r="L17" s="275"/>
      <c r="M17" s="275"/>
      <c r="N17" s="275"/>
      <c r="O17" s="275"/>
      <c r="P17" s="275"/>
      <c r="Q17" s="276"/>
      <c r="R17" s="237" t="s">
        <v>25</v>
      </c>
      <c r="S17" s="238"/>
      <c r="T17" s="238"/>
      <c r="U17" s="238"/>
      <c r="V17" s="239"/>
      <c r="W17" s="246" t="s">
        <v>26</v>
      </c>
      <c r="X17" s="246"/>
      <c r="Y17" s="246"/>
      <c r="Z17" s="246"/>
      <c r="AA17" s="247"/>
      <c r="AB17" s="248" t="s">
        <v>27</v>
      </c>
      <c r="AC17" s="249"/>
      <c r="AD17" s="249"/>
      <c r="AE17" s="249"/>
      <c r="AF17" s="250"/>
      <c r="AG17" s="251" t="s">
        <v>27</v>
      </c>
      <c r="AH17" s="251"/>
      <c r="AI17" s="251"/>
      <c r="AJ17" s="251"/>
      <c r="AK17" s="252"/>
      <c r="AL17" s="249" t="s">
        <v>27</v>
      </c>
      <c r="AM17" s="249"/>
      <c r="AN17" s="249"/>
      <c r="AO17" s="249"/>
      <c r="AP17" s="250"/>
      <c r="AQ17" s="253" t="s">
        <v>28</v>
      </c>
      <c r="AR17" s="254"/>
      <c r="AS17" s="254"/>
      <c r="AT17" s="255"/>
      <c r="AU17" s="8"/>
    </row>
    <row r="18" spans="1:47" s="9" customFormat="1" x14ac:dyDescent="0.25">
      <c r="A18" s="262"/>
      <c r="B18" s="263"/>
      <c r="C18" s="267"/>
      <c r="D18" s="271"/>
      <c r="E18" s="272"/>
      <c r="F18" s="263"/>
      <c r="G18" s="277"/>
      <c r="H18" s="277"/>
      <c r="I18" s="277"/>
      <c r="J18" s="277"/>
      <c r="K18" s="277"/>
      <c r="L18" s="277"/>
      <c r="M18" s="277"/>
      <c r="N18" s="277"/>
      <c r="O18" s="277"/>
      <c r="P18" s="277"/>
      <c r="Q18" s="278"/>
      <c r="R18" s="240"/>
      <c r="S18" s="241"/>
      <c r="T18" s="241"/>
      <c r="U18" s="241"/>
      <c r="V18" s="242"/>
      <c r="W18" s="256" t="s">
        <v>29</v>
      </c>
      <c r="X18" s="256"/>
      <c r="Y18" s="256"/>
      <c r="Z18" s="256"/>
      <c r="AA18" s="257"/>
      <c r="AB18" s="190" t="s">
        <v>30</v>
      </c>
      <c r="AC18" s="191"/>
      <c r="AD18" s="191"/>
      <c r="AE18" s="191"/>
      <c r="AF18" s="192"/>
      <c r="AG18" s="196" t="s">
        <v>31</v>
      </c>
      <c r="AH18" s="197"/>
      <c r="AI18" s="197"/>
      <c r="AJ18" s="197"/>
      <c r="AK18" s="198"/>
      <c r="AL18" s="190" t="s">
        <v>32</v>
      </c>
      <c r="AM18" s="191"/>
      <c r="AN18" s="191"/>
      <c r="AO18" s="191"/>
      <c r="AP18" s="192"/>
      <c r="AQ18" s="221" t="s">
        <v>33</v>
      </c>
      <c r="AR18" s="222"/>
      <c r="AS18" s="222"/>
      <c r="AT18" s="223"/>
      <c r="AU18" s="8"/>
    </row>
    <row r="19" spans="1:47" s="9" customFormat="1" x14ac:dyDescent="0.25">
      <c r="A19" s="264"/>
      <c r="B19" s="265"/>
      <c r="C19" s="267"/>
      <c r="D19" s="273"/>
      <c r="E19" s="274"/>
      <c r="F19" s="265"/>
      <c r="G19" s="279"/>
      <c r="H19" s="279"/>
      <c r="I19" s="279"/>
      <c r="J19" s="279"/>
      <c r="K19" s="279"/>
      <c r="L19" s="279"/>
      <c r="M19" s="279"/>
      <c r="N19" s="279"/>
      <c r="O19" s="279"/>
      <c r="P19" s="279"/>
      <c r="Q19" s="280"/>
      <c r="R19" s="243"/>
      <c r="S19" s="244"/>
      <c r="T19" s="244"/>
      <c r="U19" s="244"/>
      <c r="V19" s="245"/>
      <c r="W19" s="258"/>
      <c r="X19" s="258"/>
      <c r="Y19" s="258"/>
      <c r="Z19" s="258"/>
      <c r="AA19" s="259"/>
      <c r="AB19" s="193"/>
      <c r="AC19" s="194"/>
      <c r="AD19" s="194"/>
      <c r="AE19" s="194"/>
      <c r="AF19" s="195"/>
      <c r="AG19" s="199"/>
      <c r="AH19" s="200"/>
      <c r="AI19" s="200"/>
      <c r="AJ19" s="200"/>
      <c r="AK19" s="201"/>
      <c r="AL19" s="193"/>
      <c r="AM19" s="194"/>
      <c r="AN19" s="194"/>
      <c r="AO19" s="194"/>
      <c r="AP19" s="195"/>
      <c r="AQ19" s="224"/>
      <c r="AR19" s="225"/>
      <c r="AS19" s="225"/>
      <c r="AT19" s="226"/>
      <c r="AU19" s="8"/>
    </row>
    <row r="20" spans="1:47" s="9" customFormat="1" ht="75.75" thickBot="1" x14ac:dyDescent="0.3">
      <c r="A20" s="10" t="s">
        <v>34</v>
      </c>
      <c r="B20" s="11" t="s">
        <v>35</v>
      </c>
      <c r="C20" s="268"/>
      <c r="D20" s="12" t="s">
        <v>36</v>
      </c>
      <c r="E20" s="11" t="s">
        <v>37</v>
      </c>
      <c r="F20" s="11" t="s">
        <v>38</v>
      </c>
      <c r="G20" s="13" t="s">
        <v>39</v>
      </c>
      <c r="H20" s="13" t="s">
        <v>40</v>
      </c>
      <c r="I20" s="13" t="s">
        <v>41</v>
      </c>
      <c r="J20" s="13" t="s">
        <v>42</v>
      </c>
      <c r="K20" s="13" t="s">
        <v>43</v>
      </c>
      <c r="L20" s="13" t="s">
        <v>44</v>
      </c>
      <c r="M20" s="13" t="s">
        <v>45</v>
      </c>
      <c r="N20" s="13" t="s">
        <v>46</v>
      </c>
      <c r="O20" s="13" t="s">
        <v>47</v>
      </c>
      <c r="P20" s="13" t="s">
        <v>48</v>
      </c>
      <c r="Q20" s="14" t="s">
        <v>49</v>
      </c>
      <c r="R20" s="15" t="s">
        <v>50</v>
      </c>
      <c r="S20" s="16" t="s">
        <v>51</v>
      </c>
      <c r="T20" s="16" t="s">
        <v>52</v>
      </c>
      <c r="U20" s="16" t="s">
        <v>53</v>
      </c>
      <c r="V20" s="17" t="s">
        <v>54</v>
      </c>
      <c r="W20" s="18" t="s">
        <v>55</v>
      </c>
      <c r="X20" s="19" t="s">
        <v>56</v>
      </c>
      <c r="Y20" s="19" t="s">
        <v>57</v>
      </c>
      <c r="Z20" s="19" t="s">
        <v>58</v>
      </c>
      <c r="AA20" s="20" t="s">
        <v>59</v>
      </c>
      <c r="AB20" s="21" t="s">
        <v>55</v>
      </c>
      <c r="AC20" s="22" t="s">
        <v>56</v>
      </c>
      <c r="AD20" s="22" t="s">
        <v>57</v>
      </c>
      <c r="AE20" s="22" t="s">
        <v>58</v>
      </c>
      <c r="AF20" s="23" t="s">
        <v>59</v>
      </c>
      <c r="AG20" s="24" t="s">
        <v>55</v>
      </c>
      <c r="AH20" s="25" t="s">
        <v>56</v>
      </c>
      <c r="AI20" s="25" t="s">
        <v>57</v>
      </c>
      <c r="AJ20" s="25" t="s">
        <v>58</v>
      </c>
      <c r="AK20" s="26" t="s">
        <v>59</v>
      </c>
      <c r="AL20" s="21" t="s">
        <v>55</v>
      </c>
      <c r="AM20" s="22" t="s">
        <v>56</v>
      </c>
      <c r="AN20" s="22" t="s">
        <v>57</v>
      </c>
      <c r="AO20" s="22" t="s">
        <v>58</v>
      </c>
      <c r="AP20" s="23" t="s">
        <v>59</v>
      </c>
      <c r="AQ20" s="27" t="s">
        <v>55</v>
      </c>
      <c r="AR20" s="28" t="s">
        <v>60</v>
      </c>
      <c r="AS20" s="28" t="s">
        <v>61</v>
      </c>
      <c r="AT20" s="29" t="s">
        <v>62</v>
      </c>
      <c r="AU20" s="8"/>
    </row>
    <row r="21" spans="1:47" s="48" customFormat="1" ht="267.75" customHeight="1" x14ac:dyDescent="0.25">
      <c r="A21" s="60">
        <v>4</v>
      </c>
      <c r="B21" s="61" t="s">
        <v>63</v>
      </c>
      <c r="C21" s="62" t="s">
        <v>64</v>
      </c>
      <c r="D21" s="63">
        <v>1</v>
      </c>
      <c r="E21" s="64" t="s">
        <v>288</v>
      </c>
      <c r="F21" s="65" t="s">
        <v>65</v>
      </c>
      <c r="G21" s="66" t="s">
        <v>66</v>
      </c>
      <c r="H21" s="67" t="s">
        <v>67</v>
      </c>
      <c r="I21" s="68" t="s">
        <v>68</v>
      </c>
      <c r="J21" s="63" t="s">
        <v>69</v>
      </c>
      <c r="K21" s="61" t="s">
        <v>70</v>
      </c>
      <c r="L21" s="69">
        <v>0</v>
      </c>
      <c r="M21" s="69">
        <v>0.05</v>
      </c>
      <c r="N21" s="69">
        <v>0.1</v>
      </c>
      <c r="O21" s="69">
        <v>0.15</v>
      </c>
      <c r="P21" s="69">
        <f t="shared" ref="P21:P28" si="0">+O21</f>
        <v>0.15</v>
      </c>
      <c r="Q21" s="70" t="s">
        <v>71</v>
      </c>
      <c r="R21" s="71" t="s">
        <v>72</v>
      </c>
      <c r="S21" s="66" t="s">
        <v>73</v>
      </c>
      <c r="T21" s="61" t="s">
        <v>74</v>
      </c>
      <c r="U21" s="72" t="s">
        <v>75</v>
      </c>
      <c r="V21" s="73" t="s">
        <v>76</v>
      </c>
      <c r="W21" s="74" t="s">
        <v>77</v>
      </c>
      <c r="X21" s="75" t="s">
        <v>77</v>
      </c>
      <c r="Y21" s="76" t="s">
        <v>77</v>
      </c>
      <c r="Z21" s="77" t="s">
        <v>78</v>
      </c>
      <c r="AA21" s="78" t="s">
        <v>79</v>
      </c>
      <c r="AB21" s="74">
        <f t="shared" ref="AB21:AB35" si="1">+M21</f>
        <v>0.05</v>
      </c>
      <c r="AC21" s="79">
        <v>1.6E-2</v>
      </c>
      <c r="AD21" s="76">
        <f t="shared" ref="AD21:AD42" si="2">IF(AC21/AB21&gt;100%,100%,AC21/AB21)</f>
        <v>0.32</v>
      </c>
      <c r="AE21" s="77" t="s">
        <v>80</v>
      </c>
      <c r="AF21" s="78" t="s">
        <v>79</v>
      </c>
      <c r="AG21" s="74">
        <f t="shared" ref="AG21:AG35" si="3">+N21</f>
        <v>0.1</v>
      </c>
      <c r="AH21" s="79">
        <v>0.222</v>
      </c>
      <c r="AI21" s="76">
        <f t="shared" ref="AI21:AI35" si="4">IF(AH21/AG21&gt;100%,100%,AH21/AG21)</f>
        <v>1</v>
      </c>
      <c r="AJ21" s="77" t="s">
        <v>81</v>
      </c>
      <c r="AK21" s="78" t="s">
        <v>79</v>
      </c>
      <c r="AL21" s="74">
        <f t="shared" ref="AL21:AL35" si="5">+O21</f>
        <v>0.15</v>
      </c>
      <c r="AM21" s="148">
        <v>0.35899999999999999</v>
      </c>
      <c r="AN21" s="76">
        <f t="shared" ref="AN21:AN42" si="6">IF(AM21/AL21&gt;100%,100%,AM21/AL21)</f>
        <v>1</v>
      </c>
      <c r="AO21" s="77" t="s">
        <v>287</v>
      </c>
      <c r="AP21" s="179" t="s">
        <v>300</v>
      </c>
      <c r="AQ21" s="149">
        <f t="shared" ref="AQ21:AQ35" si="7">+P21</f>
        <v>0.15</v>
      </c>
      <c r="AR21" s="79">
        <v>0.35899999999999999</v>
      </c>
      <c r="AS21" s="62">
        <v>1</v>
      </c>
      <c r="AT21" s="77" t="s">
        <v>287</v>
      </c>
      <c r="AU21" s="47"/>
    </row>
    <row r="22" spans="1:47" s="48" customFormat="1" ht="150" customHeight="1" x14ac:dyDescent="0.25">
      <c r="A22" s="80">
        <v>4</v>
      </c>
      <c r="B22" s="66" t="s">
        <v>63</v>
      </c>
      <c r="C22" s="69" t="s">
        <v>82</v>
      </c>
      <c r="D22" s="65">
        <v>2</v>
      </c>
      <c r="E22" s="81" t="s">
        <v>289</v>
      </c>
      <c r="F22" s="65" t="s">
        <v>65</v>
      </c>
      <c r="G22" s="81" t="s">
        <v>83</v>
      </c>
      <c r="H22" s="81" t="s">
        <v>84</v>
      </c>
      <c r="I22" s="82">
        <v>0.6</v>
      </c>
      <c r="J22" s="83" t="s">
        <v>69</v>
      </c>
      <c r="K22" s="61" t="s">
        <v>70</v>
      </c>
      <c r="L22" s="84">
        <v>0.12</v>
      </c>
      <c r="M22" s="84">
        <v>0.34</v>
      </c>
      <c r="N22" s="85">
        <v>0.51</v>
      </c>
      <c r="O22" s="85">
        <v>0.68</v>
      </c>
      <c r="P22" s="86">
        <f t="shared" si="0"/>
        <v>0.68</v>
      </c>
      <c r="Q22" s="87" t="s">
        <v>85</v>
      </c>
      <c r="R22" s="88" t="s">
        <v>86</v>
      </c>
      <c r="S22" s="81" t="s">
        <v>87</v>
      </c>
      <c r="T22" s="61" t="s">
        <v>74</v>
      </c>
      <c r="U22" s="89" t="s">
        <v>75</v>
      </c>
      <c r="V22" s="87" t="s">
        <v>88</v>
      </c>
      <c r="W22" s="74">
        <f t="shared" ref="W22:W35" si="8">+L22</f>
        <v>0.12</v>
      </c>
      <c r="X22" s="90">
        <v>0.31640000000000001</v>
      </c>
      <c r="Y22" s="76">
        <f t="shared" ref="Y22:Y35" si="9">IF(X22/W22&gt;100%,100%,X22/W22)</f>
        <v>1</v>
      </c>
      <c r="Z22" s="91" t="s">
        <v>89</v>
      </c>
      <c r="AA22" s="78" t="s">
        <v>90</v>
      </c>
      <c r="AB22" s="74">
        <f t="shared" si="1"/>
        <v>0.34</v>
      </c>
      <c r="AC22" s="79">
        <v>0.38450000000000001</v>
      </c>
      <c r="AD22" s="76">
        <f t="shared" si="2"/>
        <v>1</v>
      </c>
      <c r="AE22" s="91" t="s">
        <v>91</v>
      </c>
      <c r="AF22" s="78" t="s">
        <v>79</v>
      </c>
      <c r="AG22" s="74">
        <f t="shared" si="3"/>
        <v>0.51</v>
      </c>
      <c r="AH22" s="79">
        <v>0.44640000000000002</v>
      </c>
      <c r="AI22" s="76">
        <f t="shared" si="4"/>
        <v>0.87529411764705889</v>
      </c>
      <c r="AJ22" s="77" t="s">
        <v>92</v>
      </c>
      <c r="AK22" s="78" t="s">
        <v>79</v>
      </c>
      <c r="AL22" s="74">
        <f t="shared" si="5"/>
        <v>0.68</v>
      </c>
      <c r="AM22" s="148">
        <v>0.74657375646983781</v>
      </c>
      <c r="AN22" s="76">
        <f t="shared" si="6"/>
        <v>1</v>
      </c>
      <c r="AO22" s="91" t="s">
        <v>307</v>
      </c>
      <c r="AP22" s="78" t="s">
        <v>301</v>
      </c>
      <c r="AQ22" s="149">
        <f t="shared" si="7"/>
        <v>0.68</v>
      </c>
      <c r="AR22" s="79">
        <v>0.74657375646983781</v>
      </c>
      <c r="AS22" s="62">
        <v>1</v>
      </c>
      <c r="AT22" s="91" t="s">
        <v>307</v>
      </c>
      <c r="AU22" s="47"/>
    </row>
    <row r="23" spans="1:47" s="48" customFormat="1" ht="166.5" customHeight="1" x14ac:dyDescent="0.25">
      <c r="A23" s="80">
        <v>4</v>
      </c>
      <c r="B23" s="66" t="s">
        <v>63</v>
      </c>
      <c r="C23" s="69" t="s">
        <v>82</v>
      </c>
      <c r="D23" s="65">
        <v>3</v>
      </c>
      <c r="E23" s="81" t="s">
        <v>290</v>
      </c>
      <c r="F23" s="65" t="s">
        <v>65</v>
      </c>
      <c r="G23" s="81" t="s">
        <v>93</v>
      </c>
      <c r="H23" s="81" t="s">
        <v>94</v>
      </c>
      <c r="I23" s="82">
        <v>0.6</v>
      </c>
      <c r="J23" s="83" t="s">
        <v>69</v>
      </c>
      <c r="K23" s="61" t="s">
        <v>70</v>
      </c>
      <c r="L23" s="69">
        <v>0.12</v>
      </c>
      <c r="M23" s="69">
        <v>0.3</v>
      </c>
      <c r="N23" s="69">
        <v>0.48</v>
      </c>
      <c r="O23" s="69">
        <v>0.65</v>
      </c>
      <c r="P23" s="69">
        <f t="shared" si="0"/>
        <v>0.65</v>
      </c>
      <c r="Q23" s="87" t="s">
        <v>85</v>
      </c>
      <c r="R23" s="88" t="s">
        <v>86</v>
      </c>
      <c r="S23" s="81" t="s">
        <v>87</v>
      </c>
      <c r="T23" s="61" t="s">
        <v>74</v>
      </c>
      <c r="U23" s="89" t="s">
        <v>75</v>
      </c>
      <c r="V23" s="87" t="s">
        <v>88</v>
      </c>
      <c r="W23" s="74">
        <f t="shared" si="8"/>
        <v>0.12</v>
      </c>
      <c r="X23" s="90">
        <v>0.58389999999999997</v>
      </c>
      <c r="Y23" s="76">
        <f t="shared" si="9"/>
        <v>1</v>
      </c>
      <c r="Z23" s="91" t="s">
        <v>95</v>
      </c>
      <c r="AA23" s="78" t="s">
        <v>90</v>
      </c>
      <c r="AB23" s="74">
        <f t="shared" si="1"/>
        <v>0.3</v>
      </c>
      <c r="AC23" s="79">
        <v>0.69750000000000001</v>
      </c>
      <c r="AD23" s="76">
        <f t="shared" si="2"/>
        <v>1</v>
      </c>
      <c r="AE23" s="91" t="s">
        <v>96</v>
      </c>
      <c r="AF23" s="78" t="s">
        <v>79</v>
      </c>
      <c r="AG23" s="74">
        <f t="shared" si="3"/>
        <v>0.48</v>
      </c>
      <c r="AH23" s="79">
        <v>0.7329</v>
      </c>
      <c r="AI23" s="76">
        <f t="shared" si="4"/>
        <v>1</v>
      </c>
      <c r="AJ23" s="77" t="s">
        <v>97</v>
      </c>
      <c r="AK23" s="78" t="s">
        <v>79</v>
      </c>
      <c r="AL23" s="74">
        <f t="shared" si="5"/>
        <v>0.65</v>
      </c>
      <c r="AM23" s="148">
        <v>0.91489254179129398</v>
      </c>
      <c r="AN23" s="76">
        <f t="shared" si="6"/>
        <v>1</v>
      </c>
      <c r="AO23" s="91" t="s">
        <v>308</v>
      </c>
      <c r="AP23" s="78" t="s">
        <v>301</v>
      </c>
      <c r="AQ23" s="149">
        <f t="shared" si="7"/>
        <v>0.65</v>
      </c>
      <c r="AR23" s="79">
        <v>0.91489254179129398</v>
      </c>
      <c r="AS23" s="62">
        <v>1</v>
      </c>
      <c r="AT23" s="91" t="s">
        <v>308</v>
      </c>
      <c r="AU23" s="47"/>
    </row>
    <row r="24" spans="1:47" s="48" customFormat="1" ht="135.75" customHeight="1" x14ac:dyDescent="0.25">
      <c r="A24" s="80">
        <v>4</v>
      </c>
      <c r="B24" s="66" t="s">
        <v>63</v>
      </c>
      <c r="C24" s="69" t="s">
        <v>82</v>
      </c>
      <c r="D24" s="65">
        <v>4</v>
      </c>
      <c r="E24" s="81" t="s">
        <v>291</v>
      </c>
      <c r="F24" s="65" t="s">
        <v>65</v>
      </c>
      <c r="G24" s="81" t="s">
        <v>98</v>
      </c>
      <c r="H24" s="81" t="s">
        <v>99</v>
      </c>
      <c r="I24" s="92">
        <v>0.96489999999999998</v>
      </c>
      <c r="J24" s="83" t="s">
        <v>69</v>
      </c>
      <c r="K24" s="61" t="s">
        <v>70</v>
      </c>
      <c r="L24" s="69">
        <v>0.2</v>
      </c>
      <c r="M24" s="69">
        <v>0.4</v>
      </c>
      <c r="N24" s="69">
        <v>0.6</v>
      </c>
      <c r="O24" s="69">
        <v>0.95</v>
      </c>
      <c r="P24" s="69">
        <f t="shared" si="0"/>
        <v>0.95</v>
      </c>
      <c r="Q24" s="87" t="s">
        <v>85</v>
      </c>
      <c r="R24" s="88" t="s">
        <v>86</v>
      </c>
      <c r="S24" s="81" t="s">
        <v>87</v>
      </c>
      <c r="T24" s="61" t="s">
        <v>74</v>
      </c>
      <c r="U24" s="89" t="s">
        <v>75</v>
      </c>
      <c r="V24" s="87" t="s">
        <v>100</v>
      </c>
      <c r="W24" s="74">
        <f t="shared" si="8"/>
        <v>0.2</v>
      </c>
      <c r="X24" s="90">
        <v>0.32329999999999998</v>
      </c>
      <c r="Y24" s="76">
        <f t="shared" si="9"/>
        <v>1</v>
      </c>
      <c r="Z24" s="91" t="s">
        <v>101</v>
      </c>
      <c r="AA24" s="78" t="s">
        <v>102</v>
      </c>
      <c r="AB24" s="74">
        <f t="shared" si="1"/>
        <v>0.4</v>
      </c>
      <c r="AC24" s="79">
        <v>0.49380000000000002</v>
      </c>
      <c r="AD24" s="76">
        <f t="shared" si="2"/>
        <v>1</v>
      </c>
      <c r="AE24" s="91" t="s">
        <v>103</v>
      </c>
      <c r="AF24" s="78" t="s">
        <v>79</v>
      </c>
      <c r="AG24" s="74">
        <f t="shared" si="3"/>
        <v>0.6</v>
      </c>
      <c r="AH24" s="79">
        <v>0.7026</v>
      </c>
      <c r="AI24" s="76">
        <f t="shared" si="4"/>
        <v>1</v>
      </c>
      <c r="AJ24" s="77" t="s">
        <v>104</v>
      </c>
      <c r="AK24" s="78" t="s">
        <v>79</v>
      </c>
      <c r="AL24" s="74">
        <f t="shared" si="5"/>
        <v>0.95</v>
      </c>
      <c r="AM24" s="148">
        <v>0.98609999999999998</v>
      </c>
      <c r="AN24" s="76">
        <f t="shared" si="6"/>
        <v>1</v>
      </c>
      <c r="AO24" s="91" t="s">
        <v>105</v>
      </c>
      <c r="AP24" s="78" t="s">
        <v>302</v>
      </c>
      <c r="AQ24" s="149">
        <f t="shared" si="7"/>
        <v>0.95</v>
      </c>
      <c r="AR24" s="79">
        <v>0.98609999999999998</v>
      </c>
      <c r="AS24" s="62">
        <v>1</v>
      </c>
      <c r="AT24" s="77" t="s">
        <v>105</v>
      </c>
      <c r="AU24" s="47"/>
    </row>
    <row r="25" spans="1:47" s="48" customFormat="1" ht="114" customHeight="1" x14ac:dyDescent="0.25">
      <c r="A25" s="80">
        <v>4</v>
      </c>
      <c r="B25" s="66" t="s">
        <v>63</v>
      </c>
      <c r="C25" s="69" t="s">
        <v>82</v>
      </c>
      <c r="D25" s="65">
        <v>5</v>
      </c>
      <c r="E25" s="66" t="s">
        <v>292</v>
      </c>
      <c r="F25" s="65" t="s">
        <v>65</v>
      </c>
      <c r="G25" s="66" t="s">
        <v>106</v>
      </c>
      <c r="H25" s="66" t="s">
        <v>107</v>
      </c>
      <c r="I25" s="86">
        <v>0.25</v>
      </c>
      <c r="J25" s="65" t="s">
        <v>69</v>
      </c>
      <c r="K25" s="61" t="s">
        <v>70</v>
      </c>
      <c r="L25" s="69">
        <v>0.08</v>
      </c>
      <c r="M25" s="69">
        <v>0.2</v>
      </c>
      <c r="N25" s="69">
        <v>0.3</v>
      </c>
      <c r="O25" s="69">
        <v>0.45</v>
      </c>
      <c r="P25" s="69">
        <f t="shared" si="0"/>
        <v>0.45</v>
      </c>
      <c r="Q25" s="70" t="s">
        <v>85</v>
      </c>
      <c r="R25" s="71" t="s">
        <v>86</v>
      </c>
      <c r="S25" s="81" t="s">
        <v>87</v>
      </c>
      <c r="T25" s="61" t="s">
        <v>74</v>
      </c>
      <c r="U25" s="89" t="s">
        <v>75</v>
      </c>
      <c r="V25" s="87" t="s">
        <v>100</v>
      </c>
      <c r="W25" s="74">
        <f t="shared" si="8"/>
        <v>0.08</v>
      </c>
      <c r="X25" s="90">
        <v>0.1042</v>
      </c>
      <c r="Y25" s="76">
        <f t="shared" si="9"/>
        <v>1</v>
      </c>
      <c r="Z25" s="91" t="s">
        <v>108</v>
      </c>
      <c r="AA25" s="78" t="s">
        <v>90</v>
      </c>
      <c r="AB25" s="74">
        <f t="shared" si="1"/>
        <v>0.2</v>
      </c>
      <c r="AC25" s="79">
        <v>0.1893</v>
      </c>
      <c r="AD25" s="76">
        <f t="shared" si="2"/>
        <v>0.9464999999999999</v>
      </c>
      <c r="AE25" s="91" t="s">
        <v>109</v>
      </c>
      <c r="AF25" s="78" t="s">
        <v>79</v>
      </c>
      <c r="AG25" s="74">
        <f t="shared" si="3"/>
        <v>0.3</v>
      </c>
      <c r="AH25" s="79">
        <v>0.31409999999999999</v>
      </c>
      <c r="AI25" s="76">
        <f t="shared" si="4"/>
        <v>1</v>
      </c>
      <c r="AJ25" s="77" t="s">
        <v>110</v>
      </c>
      <c r="AK25" s="78" t="s">
        <v>79</v>
      </c>
      <c r="AL25" s="74">
        <f t="shared" si="5"/>
        <v>0.45</v>
      </c>
      <c r="AM25" s="148">
        <v>0.50785964997419575</v>
      </c>
      <c r="AN25" s="76">
        <f t="shared" si="6"/>
        <v>1</v>
      </c>
      <c r="AO25" s="177" t="s">
        <v>309</v>
      </c>
      <c r="AP25" s="78" t="s">
        <v>301</v>
      </c>
      <c r="AQ25" s="149">
        <f t="shared" si="7"/>
        <v>0.45</v>
      </c>
      <c r="AR25" s="79">
        <v>0.50785964997419575</v>
      </c>
      <c r="AS25" s="62">
        <v>1</v>
      </c>
      <c r="AT25" s="177" t="s">
        <v>309</v>
      </c>
      <c r="AU25" s="47"/>
    </row>
    <row r="26" spans="1:47" s="48" customFormat="1" ht="139.5" customHeight="1" x14ac:dyDescent="0.25">
      <c r="A26" s="80">
        <v>4</v>
      </c>
      <c r="B26" s="66" t="s">
        <v>63</v>
      </c>
      <c r="C26" s="69" t="s">
        <v>82</v>
      </c>
      <c r="D26" s="65">
        <v>6</v>
      </c>
      <c r="E26" s="81" t="s">
        <v>111</v>
      </c>
      <c r="F26" s="83" t="s">
        <v>112</v>
      </c>
      <c r="G26" s="81" t="s">
        <v>113</v>
      </c>
      <c r="H26" s="81" t="s">
        <v>114</v>
      </c>
      <c r="I26" s="82">
        <v>0.95</v>
      </c>
      <c r="J26" s="83" t="s">
        <v>115</v>
      </c>
      <c r="K26" s="61" t="s">
        <v>70</v>
      </c>
      <c r="L26" s="69">
        <v>0.98</v>
      </c>
      <c r="M26" s="69">
        <v>1</v>
      </c>
      <c r="N26" s="69">
        <v>1</v>
      </c>
      <c r="O26" s="69">
        <v>1</v>
      </c>
      <c r="P26" s="69">
        <f t="shared" si="0"/>
        <v>1</v>
      </c>
      <c r="Q26" s="87" t="s">
        <v>85</v>
      </c>
      <c r="R26" s="88" t="s">
        <v>116</v>
      </c>
      <c r="S26" s="81" t="s">
        <v>117</v>
      </c>
      <c r="T26" s="61" t="s">
        <v>74</v>
      </c>
      <c r="U26" s="89" t="s">
        <v>75</v>
      </c>
      <c r="V26" s="93" t="s">
        <v>118</v>
      </c>
      <c r="W26" s="74">
        <f t="shared" si="8"/>
        <v>0.98</v>
      </c>
      <c r="X26" s="90">
        <f>348/355</f>
        <v>0.9802816901408451</v>
      </c>
      <c r="Y26" s="76">
        <f t="shared" si="9"/>
        <v>1</v>
      </c>
      <c r="Z26" s="91" t="s">
        <v>119</v>
      </c>
      <c r="AA26" s="78" t="s">
        <v>120</v>
      </c>
      <c r="AB26" s="74">
        <f t="shared" si="1"/>
        <v>1</v>
      </c>
      <c r="AC26" s="90">
        <v>0.97529999999999994</v>
      </c>
      <c r="AD26" s="76">
        <f t="shared" si="2"/>
        <v>0.97529999999999994</v>
      </c>
      <c r="AE26" s="91" t="s">
        <v>121</v>
      </c>
      <c r="AF26" s="78" t="s">
        <v>79</v>
      </c>
      <c r="AG26" s="74">
        <f t="shared" si="3"/>
        <v>1</v>
      </c>
      <c r="AH26" s="79">
        <v>0.97989999999999999</v>
      </c>
      <c r="AI26" s="76">
        <f t="shared" si="4"/>
        <v>0.97989999999999999</v>
      </c>
      <c r="AJ26" s="77" t="s">
        <v>122</v>
      </c>
      <c r="AK26" s="78" t="s">
        <v>79</v>
      </c>
      <c r="AL26" s="74">
        <f t="shared" si="5"/>
        <v>1</v>
      </c>
      <c r="AM26" s="148">
        <v>0.92049999999999998</v>
      </c>
      <c r="AN26" s="76">
        <f t="shared" si="6"/>
        <v>0.92049999999999998</v>
      </c>
      <c r="AO26" s="91" t="s">
        <v>330</v>
      </c>
      <c r="AP26" s="78" t="s">
        <v>303</v>
      </c>
      <c r="AQ26" s="149">
        <f t="shared" si="7"/>
        <v>1</v>
      </c>
      <c r="AR26" s="79">
        <f>AVERAGE(X26,AC26,AH26,AM26)</f>
        <v>0.96399542253521131</v>
      </c>
      <c r="AS26" s="76">
        <f t="shared" ref="AS26:AS42" si="10">IF(AR26/AQ26&gt;100%,100%,AR26/AQ26)</f>
        <v>0.96399542253521131</v>
      </c>
      <c r="AT26" s="91" t="s">
        <v>311</v>
      </c>
      <c r="AU26" s="47"/>
    </row>
    <row r="27" spans="1:47" s="48" customFormat="1" ht="140.25" customHeight="1" x14ac:dyDescent="0.25">
      <c r="A27" s="80">
        <v>4</v>
      </c>
      <c r="B27" s="66" t="s">
        <v>63</v>
      </c>
      <c r="C27" s="69" t="s">
        <v>82</v>
      </c>
      <c r="D27" s="65">
        <v>7</v>
      </c>
      <c r="E27" s="81" t="s">
        <v>123</v>
      </c>
      <c r="F27" s="65" t="s">
        <v>65</v>
      </c>
      <c r="G27" s="81" t="s">
        <v>124</v>
      </c>
      <c r="H27" s="81" t="s">
        <v>125</v>
      </c>
      <c r="I27" s="82">
        <v>1</v>
      </c>
      <c r="J27" s="83" t="s">
        <v>115</v>
      </c>
      <c r="K27" s="61" t="s">
        <v>70</v>
      </c>
      <c r="L27" s="84">
        <v>1</v>
      </c>
      <c r="M27" s="84">
        <v>1</v>
      </c>
      <c r="N27" s="84">
        <v>1</v>
      </c>
      <c r="O27" s="84">
        <v>1</v>
      </c>
      <c r="P27" s="86">
        <f t="shared" si="0"/>
        <v>1</v>
      </c>
      <c r="Q27" s="87" t="s">
        <v>85</v>
      </c>
      <c r="R27" s="88" t="s">
        <v>116</v>
      </c>
      <c r="S27" s="94" t="s">
        <v>126</v>
      </c>
      <c r="T27" s="61" t="s">
        <v>74</v>
      </c>
      <c r="U27" s="89" t="s">
        <v>75</v>
      </c>
      <c r="V27" s="93" t="s">
        <v>127</v>
      </c>
      <c r="W27" s="74">
        <f t="shared" si="8"/>
        <v>1</v>
      </c>
      <c r="X27" s="90">
        <f>341/348</f>
        <v>0.97988505747126442</v>
      </c>
      <c r="Y27" s="76">
        <f t="shared" si="9"/>
        <v>0.97988505747126442</v>
      </c>
      <c r="Z27" s="91" t="s">
        <v>128</v>
      </c>
      <c r="AA27" s="78" t="s">
        <v>120</v>
      </c>
      <c r="AB27" s="74">
        <f t="shared" si="1"/>
        <v>1</v>
      </c>
      <c r="AC27" s="90">
        <v>0.99439999999999995</v>
      </c>
      <c r="AD27" s="76">
        <f t="shared" si="2"/>
        <v>0.99439999999999995</v>
      </c>
      <c r="AE27" s="91" t="s">
        <v>129</v>
      </c>
      <c r="AF27" s="78" t="s">
        <v>79</v>
      </c>
      <c r="AG27" s="74">
        <f t="shared" si="3"/>
        <v>1</v>
      </c>
      <c r="AH27" s="79">
        <v>0.96179999999999999</v>
      </c>
      <c r="AI27" s="76">
        <f t="shared" si="4"/>
        <v>0.96179999999999999</v>
      </c>
      <c r="AJ27" s="77" t="s">
        <v>130</v>
      </c>
      <c r="AK27" s="78" t="s">
        <v>79</v>
      </c>
      <c r="AL27" s="74">
        <f t="shared" si="5"/>
        <v>1</v>
      </c>
      <c r="AM27" s="148">
        <v>0.89900000000000002</v>
      </c>
      <c r="AN27" s="76">
        <f t="shared" si="6"/>
        <v>0.89900000000000002</v>
      </c>
      <c r="AO27" s="91" t="s">
        <v>310</v>
      </c>
      <c r="AP27" s="78" t="s">
        <v>303</v>
      </c>
      <c r="AQ27" s="149">
        <f t="shared" si="7"/>
        <v>1</v>
      </c>
      <c r="AR27" s="79">
        <f>AVERAGE(X27,AC27,AH27,AM27)</f>
        <v>0.95877126436781612</v>
      </c>
      <c r="AS27" s="76">
        <f t="shared" si="10"/>
        <v>0.95877126436781612</v>
      </c>
      <c r="AT27" s="91" t="s">
        <v>312</v>
      </c>
      <c r="AU27" s="47"/>
    </row>
    <row r="28" spans="1:47" s="48" customFormat="1" ht="291.75" customHeight="1" x14ac:dyDescent="0.25">
      <c r="A28" s="80">
        <v>4</v>
      </c>
      <c r="B28" s="66" t="s">
        <v>63</v>
      </c>
      <c r="C28" s="69" t="s">
        <v>82</v>
      </c>
      <c r="D28" s="65">
        <v>8</v>
      </c>
      <c r="E28" s="81" t="s">
        <v>131</v>
      </c>
      <c r="F28" s="65" t="s">
        <v>65</v>
      </c>
      <c r="G28" s="81" t="s">
        <v>132</v>
      </c>
      <c r="H28" s="81" t="s">
        <v>133</v>
      </c>
      <c r="I28" s="82">
        <v>0.95</v>
      </c>
      <c r="J28" s="83" t="s">
        <v>115</v>
      </c>
      <c r="K28" s="61" t="s">
        <v>70</v>
      </c>
      <c r="L28" s="84">
        <v>0.95</v>
      </c>
      <c r="M28" s="84">
        <v>1</v>
      </c>
      <c r="N28" s="84">
        <v>1</v>
      </c>
      <c r="O28" s="84">
        <v>1</v>
      </c>
      <c r="P28" s="86">
        <f t="shared" si="0"/>
        <v>1</v>
      </c>
      <c r="Q28" s="87" t="s">
        <v>85</v>
      </c>
      <c r="R28" s="95" t="s">
        <v>134</v>
      </c>
      <c r="S28" s="81" t="s">
        <v>126</v>
      </c>
      <c r="T28" s="61" t="s">
        <v>74</v>
      </c>
      <c r="U28" s="89" t="s">
        <v>135</v>
      </c>
      <c r="V28" s="93" t="s">
        <v>126</v>
      </c>
      <c r="W28" s="74">
        <f t="shared" si="8"/>
        <v>0.95</v>
      </c>
      <c r="X28" s="90">
        <v>1</v>
      </c>
      <c r="Y28" s="76">
        <f t="shared" si="9"/>
        <v>1</v>
      </c>
      <c r="Z28" s="91" t="s">
        <v>136</v>
      </c>
      <c r="AA28" s="78" t="s">
        <v>137</v>
      </c>
      <c r="AB28" s="74">
        <f t="shared" si="1"/>
        <v>1</v>
      </c>
      <c r="AC28" s="69">
        <v>1</v>
      </c>
      <c r="AD28" s="76">
        <f t="shared" si="2"/>
        <v>1</v>
      </c>
      <c r="AE28" s="91" t="s">
        <v>138</v>
      </c>
      <c r="AF28" s="78" t="s">
        <v>139</v>
      </c>
      <c r="AG28" s="74">
        <f t="shared" si="3"/>
        <v>1</v>
      </c>
      <c r="AH28" s="69">
        <v>1</v>
      </c>
      <c r="AI28" s="76">
        <f t="shared" si="4"/>
        <v>1</v>
      </c>
      <c r="AJ28" s="77" t="s">
        <v>140</v>
      </c>
      <c r="AK28" s="78" t="s">
        <v>141</v>
      </c>
      <c r="AL28" s="74">
        <f t="shared" si="5"/>
        <v>1</v>
      </c>
      <c r="AM28" s="148">
        <v>1</v>
      </c>
      <c r="AN28" s="76">
        <f t="shared" si="6"/>
        <v>1</v>
      </c>
      <c r="AO28" s="91" t="s">
        <v>142</v>
      </c>
      <c r="AP28" s="78" t="s">
        <v>304</v>
      </c>
      <c r="AQ28" s="149">
        <f t="shared" si="7"/>
        <v>1</v>
      </c>
      <c r="AR28" s="79">
        <f t="shared" ref="AR28" si="11">AVERAGE(X28,AC28,AH28,AM28)</f>
        <v>1</v>
      </c>
      <c r="AS28" s="76">
        <f t="shared" si="10"/>
        <v>1</v>
      </c>
      <c r="AT28" s="91" t="s">
        <v>143</v>
      </c>
      <c r="AU28" s="47"/>
    </row>
    <row r="29" spans="1:47" s="48" customFormat="1" ht="88.5" customHeight="1" x14ac:dyDescent="0.25">
      <c r="A29" s="80">
        <v>4</v>
      </c>
      <c r="B29" s="66" t="s">
        <v>63</v>
      </c>
      <c r="C29" s="65" t="s">
        <v>144</v>
      </c>
      <c r="D29" s="65">
        <v>9</v>
      </c>
      <c r="E29" s="96" t="s">
        <v>293</v>
      </c>
      <c r="F29" s="83" t="s">
        <v>112</v>
      </c>
      <c r="G29" s="96" t="s">
        <v>145</v>
      </c>
      <c r="H29" s="96" t="s">
        <v>146</v>
      </c>
      <c r="I29" s="65" t="s">
        <v>147</v>
      </c>
      <c r="J29" s="97" t="s">
        <v>148</v>
      </c>
      <c r="K29" s="96" t="s">
        <v>149</v>
      </c>
      <c r="L29" s="65">
        <v>2160</v>
      </c>
      <c r="M29" s="65">
        <v>2160</v>
      </c>
      <c r="N29" s="65">
        <v>2160</v>
      </c>
      <c r="O29" s="65">
        <v>2160</v>
      </c>
      <c r="P29" s="98">
        <f t="shared" ref="P29:P35" si="12">SUM(L29:O29)</f>
        <v>8640</v>
      </c>
      <c r="Q29" s="99" t="s">
        <v>85</v>
      </c>
      <c r="R29" s="100" t="s">
        <v>150</v>
      </c>
      <c r="S29" s="96" t="s">
        <v>151</v>
      </c>
      <c r="T29" s="96" t="s">
        <v>152</v>
      </c>
      <c r="U29" s="101" t="s">
        <v>153</v>
      </c>
      <c r="V29" s="102" t="s">
        <v>154</v>
      </c>
      <c r="W29" s="103">
        <f t="shared" si="8"/>
        <v>2160</v>
      </c>
      <c r="X29" s="98">
        <v>2762</v>
      </c>
      <c r="Y29" s="76">
        <f t="shared" si="9"/>
        <v>1</v>
      </c>
      <c r="Z29" s="91" t="s">
        <v>155</v>
      </c>
      <c r="AA29" s="78" t="s">
        <v>156</v>
      </c>
      <c r="AB29" s="103">
        <f t="shared" si="1"/>
        <v>2160</v>
      </c>
      <c r="AC29" s="98">
        <v>3017</v>
      </c>
      <c r="AD29" s="76">
        <f t="shared" si="2"/>
        <v>1</v>
      </c>
      <c r="AE29" s="91" t="s">
        <v>157</v>
      </c>
      <c r="AF29" s="78" t="s">
        <v>158</v>
      </c>
      <c r="AG29" s="103">
        <f t="shared" si="3"/>
        <v>2160</v>
      </c>
      <c r="AH29" s="98">
        <f>10425+679</f>
        <v>11104</v>
      </c>
      <c r="AI29" s="76">
        <f t="shared" si="4"/>
        <v>1</v>
      </c>
      <c r="AJ29" s="77" t="s">
        <v>159</v>
      </c>
      <c r="AK29" s="78" t="s">
        <v>158</v>
      </c>
      <c r="AL29" s="103">
        <f t="shared" si="5"/>
        <v>2160</v>
      </c>
      <c r="AM29" s="147">
        <v>10995</v>
      </c>
      <c r="AN29" s="76">
        <f t="shared" si="6"/>
        <v>1</v>
      </c>
      <c r="AO29" s="77" t="s">
        <v>323</v>
      </c>
      <c r="AP29" s="78" t="s">
        <v>305</v>
      </c>
      <c r="AQ29" s="150">
        <f t="shared" si="7"/>
        <v>8640</v>
      </c>
      <c r="AR29" s="151">
        <f>+X29+AC29+AH29+AM29</f>
        <v>27878</v>
      </c>
      <c r="AS29" s="76">
        <f t="shared" si="10"/>
        <v>1</v>
      </c>
      <c r="AT29" s="91" t="s">
        <v>327</v>
      </c>
      <c r="AU29" s="47"/>
    </row>
    <row r="30" spans="1:47" s="48" customFormat="1" ht="88.5" customHeight="1" x14ac:dyDescent="0.25">
      <c r="A30" s="80">
        <v>4</v>
      </c>
      <c r="B30" s="66" t="s">
        <v>63</v>
      </c>
      <c r="C30" s="65" t="s">
        <v>144</v>
      </c>
      <c r="D30" s="65">
        <v>10</v>
      </c>
      <c r="E30" s="96" t="s">
        <v>294</v>
      </c>
      <c r="F30" s="65" t="s">
        <v>65</v>
      </c>
      <c r="G30" s="96" t="s">
        <v>160</v>
      </c>
      <c r="H30" s="96" t="s">
        <v>161</v>
      </c>
      <c r="I30" s="65" t="s">
        <v>147</v>
      </c>
      <c r="J30" s="97" t="s">
        <v>148</v>
      </c>
      <c r="K30" s="96" t="s">
        <v>162</v>
      </c>
      <c r="L30" s="65">
        <v>1080</v>
      </c>
      <c r="M30" s="65">
        <v>1080</v>
      </c>
      <c r="N30" s="65">
        <v>1080</v>
      </c>
      <c r="O30" s="65">
        <v>1080</v>
      </c>
      <c r="P30" s="98">
        <f t="shared" si="12"/>
        <v>4320</v>
      </c>
      <c r="Q30" s="99" t="s">
        <v>85</v>
      </c>
      <c r="R30" s="100" t="s">
        <v>163</v>
      </c>
      <c r="S30" s="96" t="s">
        <v>151</v>
      </c>
      <c r="T30" s="96" t="s">
        <v>152</v>
      </c>
      <c r="U30" s="101" t="s">
        <v>153</v>
      </c>
      <c r="V30" s="102" t="s">
        <v>154</v>
      </c>
      <c r="W30" s="103">
        <f t="shared" si="8"/>
        <v>1080</v>
      </c>
      <c r="X30" s="98">
        <v>555</v>
      </c>
      <c r="Y30" s="76">
        <f t="shared" si="9"/>
        <v>0.51388888888888884</v>
      </c>
      <c r="Z30" s="91" t="s">
        <v>164</v>
      </c>
      <c r="AA30" s="78" t="s">
        <v>156</v>
      </c>
      <c r="AB30" s="103">
        <f t="shared" si="1"/>
        <v>1080</v>
      </c>
      <c r="AC30" s="98">
        <v>692</v>
      </c>
      <c r="AD30" s="76">
        <f t="shared" si="2"/>
        <v>0.64074074074074072</v>
      </c>
      <c r="AE30" s="91" t="s">
        <v>165</v>
      </c>
      <c r="AF30" s="78" t="s">
        <v>158</v>
      </c>
      <c r="AG30" s="103">
        <f t="shared" si="3"/>
        <v>1080</v>
      </c>
      <c r="AH30" s="98">
        <v>1816</v>
      </c>
      <c r="AI30" s="76">
        <f t="shared" si="4"/>
        <v>1</v>
      </c>
      <c r="AJ30" s="77" t="s">
        <v>166</v>
      </c>
      <c r="AK30" s="78" t="s">
        <v>158</v>
      </c>
      <c r="AL30" s="103">
        <f t="shared" si="5"/>
        <v>1080</v>
      </c>
      <c r="AM30" s="147">
        <v>2359</v>
      </c>
      <c r="AN30" s="76">
        <f t="shared" si="6"/>
        <v>1</v>
      </c>
      <c r="AO30" s="77" t="s">
        <v>324</v>
      </c>
      <c r="AP30" s="78" t="s">
        <v>305</v>
      </c>
      <c r="AQ30" s="150">
        <f t="shared" si="7"/>
        <v>4320</v>
      </c>
      <c r="AR30" s="151">
        <f t="shared" ref="AR30:AR31" si="13">+X30+AC30+AH30+AM30</f>
        <v>5422</v>
      </c>
      <c r="AS30" s="76">
        <f t="shared" si="10"/>
        <v>1</v>
      </c>
      <c r="AT30" s="91" t="s">
        <v>328</v>
      </c>
      <c r="AU30" s="47"/>
    </row>
    <row r="31" spans="1:47" s="48" customFormat="1" ht="88.5" customHeight="1" x14ac:dyDescent="0.25">
      <c r="A31" s="80">
        <v>4</v>
      </c>
      <c r="B31" s="66" t="s">
        <v>63</v>
      </c>
      <c r="C31" s="65" t="s">
        <v>144</v>
      </c>
      <c r="D31" s="65">
        <v>11</v>
      </c>
      <c r="E31" s="96" t="s">
        <v>295</v>
      </c>
      <c r="F31" s="65" t="s">
        <v>65</v>
      </c>
      <c r="G31" s="96" t="s">
        <v>167</v>
      </c>
      <c r="H31" s="96" t="s">
        <v>168</v>
      </c>
      <c r="I31" s="65" t="s">
        <v>147</v>
      </c>
      <c r="J31" s="97" t="s">
        <v>148</v>
      </c>
      <c r="K31" s="96" t="s">
        <v>169</v>
      </c>
      <c r="L31" s="65">
        <v>33</v>
      </c>
      <c r="M31" s="65">
        <v>66</v>
      </c>
      <c r="N31" s="65">
        <v>77</v>
      </c>
      <c r="O31" s="65">
        <v>44</v>
      </c>
      <c r="P31" s="98">
        <f t="shared" si="12"/>
        <v>220</v>
      </c>
      <c r="Q31" s="99" t="s">
        <v>85</v>
      </c>
      <c r="R31" s="100" t="s">
        <v>170</v>
      </c>
      <c r="S31" s="96" t="s">
        <v>171</v>
      </c>
      <c r="T31" s="96" t="s">
        <v>152</v>
      </c>
      <c r="U31" s="101" t="s">
        <v>153</v>
      </c>
      <c r="V31" s="102" t="s">
        <v>172</v>
      </c>
      <c r="W31" s="103">
        <f t="shared" si="8"/>
        <v>33</v>
      </c>
      <c r="X31" s="98">
        <v>39</v>
      </c>
      <c r="Y31" s="76">
        <f t="shared" si="9"/>
        <v>1</v>
      </c>
      <c r="Z31" s="91" t="s">
        <v>173</v>
      </c>
      <c r="AA31" s="78" t="s">
        <v>174</v>
      </c>
      <c r="AB31" s="103">
        <f t="shared" si="1"/>
        <v>66</v>
      </c>
      <c r="AC31" s="98">
        <v>58</v>
      </c>
      <c r="AD31" s="76">
        <f t="shared" si="2"/>
        <v>0.87878787878787878</v>
      </c>
      <c r="AE31" s="91" t="s">
        <v>175</v>
      </c>
      <c r="AF31" s="78" t="s">
        <v>158</v>
      </c>
      <c r="AG31" s="103">
        <f t="shared" si="3"/>
        <v>77</v>
      </c>
      <c r="AH31" s="98">
        <v>43</v>
      </c>
      <c r="AI31" s="76">
        <f t="shared" si="4"/>
        <v>0.55844155844155841</v>
      </c>
      <c r="AJ31" s="77" t="s">
        <v>176</v>
      </c>
      <c r="AK31" s="78" t="s">
        <v>158</v>
      </c>
      <c r="AL31" s="103">
        <f t="shared" si="5"/>
        <v>44</v>
      </c>
      <c r="AM31" s="147">
        <v>90</v>
      </c>
      <c r="AN31" s="76">
        <f t="shared" si="6"/>
        <v>1</v>
      </c>
      <c r="AO31" s="91" t="s">
        <v>325</v>
      </c>
      <c r="AP31" s="78" t="s">
        <v>306</v>
      </c>
      <c r="AQ31" s="150">
        <f t="shared" si="7"/>
        <v>220</v>
      </c>
      <c r="AR31" s="151">
        <f t="shared" si="13"/>
        <v>230</v>
      </c>
      <c r="AS31" s="76">
        <f t="shared" si="10"/>
        <v>1</v>
      </c>
      <c r="AT31" s="91" t="s">
        <v>329</v>
      </c>
      <c r="AU31" s="47"/>
    </row>
    <row r="32" spans="1:47" s="48" customFormat="1" ht="88.5" customHeight="1" x14ac:dyDescent="0.25">
      <c r="A32" s="80">
        <v>4</v>
      </c>
      <c r="B32" s="66" t="s">
        <v>63</v>
      </c>
      <c r="C32" s="65" t="s">
        <v>144</v>
      </c>
      <c r="D32" s="65">
        <v>12</v>
      </c>
      <c r="E32" s="96" t="s">
        <v>296</v>
      </c>
      <c r="F32" s="83" t="s">
        <v>112</v>
      </c>
      <c r="G32" s="96" t="s">
        <v>177</v>
      </c>
      <c r="H32" s="96" t="s">
        <v>178</v>
      </c>
      <c r="I32" s="65" t="s">
        <v>147</v>
      </c>
      <c r="J32" s="97" t="s">
        <v>148</v>
      </c>
      <c r="K32" s="96" t="s">
        <v>179</v>
      </c>
      <c r="L32" s="65">
        <v>54</v>
      </c>
      <c r="M32" s="65">
        <v>108</v>
      </c>
      <c r="N32" s="65">
        <v>126</v>
      </c>
      <c r="O32" s="65">
        <v>73</v>
      </c>
      <c r="P32" s="98">
        <f t="shared" si="12"/>
        <v>361</v>
      </c>
      <c r="Q32" s="99" t="s">
        <v>85</v>
      </c>
      <c r="R32" s="100" t="s">
        <v>170</v>
      </c>
      <c r="S32" s="96" t="s">
        <v>171</v>
      </c>
      <c r="T32" s="96" t="s">
        <v>152</v>
      </c>
      <c r="U32" s="101" t="s">
        <v>153</v>
      </c>
      <c r="V32" s="102" t="s">
        <v>172</v>
      </c>
      <c r="W32" s="103">
        <f t="shared" si="8"/>
        <v>54</v>
      </c>
      <c r="X32" s="98">
        <v>6</v>
      </c>
      <c r="Y32" s="76">
        <f t="shared" si="9"/>
        <v>0.1111111111111111</v>
      </c>
      <c r="Z32" s="91" t="s">
        <v>180</v>
      </c>
      <c r="AA32" s="78" t="s">
        <v>174</v>
      </c>
      <c r="AB32" s="103">
        <f t="shared" si="1"/>
        <v>108</v>
      </c>
      <c r="AC32" s="98">
        <v>46</v>
      </c>
      <c r="AD32" s="76">
        <f t="shared" si="2"/>
        <v>0.42592592592592593</v>
      </c>
      <c r="AE32" s="91" t="s">
        <v>181</v>
      </c>
      <c r="AF32" s="78" t="s">
        <v>158</v>
      </c>
      <c r="AG32" s="103">
        <f t="shared" si="3"/>
        <v>126</v>
      </c>
      <c r="AH32" s="98">
        <v>36</v>
      </c>
      <c r="AI32" s="76">
        <f t="shared" si="4"/>
        <v>0.2857142857142857</v>
      </c>
      <c r="AJ32" s="77" t="s">
        <v>182</v>
      </c>
      <c r="AK32" s="78" t="s">
        <v>158</v>
      </c>
      <c r="AL32" s="103">
        <f t="shared" si="5"/>
        <v>73</v>
      </c>
      <c r="AM32" s="147">
        <v>271</v>
      </c>
      <c r="AN32" s="76">
        <f t="shared" si="6"/>
        <v>1</v>
      </c>
      <c r="AO32" s="77" t="s">
        <v>326</v>
      </c>
      <c r="AP32" s="78" t="s">
        <v>306</v>
      </c>
      <c r="AQ32" s="150">
        <f t="shared" si="7"/>
        <v>361</v>
      </c>
      <c r="AR32" s="151">
        <f>+X32+AC32+AH32+AM32</f>
        <v>359</v>
      </c>
      <c r="AS32" s="76">
        <f t="shared" si="10"/>
        <v>0.9944598337950139</v>
      </c>
      <c r="AT32" s="91" t="s">
        <v>321</v>
      </c>
      <c r="AU32" s="47"/>
    </row>
    <row r="33" spans="1:49" s="48" customFormat="1" ht="88.5" customHeight="1" x14ac:dyDescent="0.25">
      <c r="A33" s="80">
        <v>4</v>
      </c>
      <c r="B33" s="66" t="s">
        <v>63</v>
      </c>
      <c r="C33" s="65" t="s">
        <v>144</v>
      </c>
      <c r="D33" s="65">
        <v>13</v>
      </c>
      <c r="E33" s="96" t="s">
        <v>297</v>
      </c>
      <c r="F33" s="83" t="s">
        <v>112</v>
      </c>
      <c r="G33" s="96" t="s">
        <v>183</v>
      </c>
      <c r="H33" s="96" t="s">
        <v>184</v>
      </c>
      <c r="I33" s="65" t="s">
        <v>147</v>
      </c>
      <c r="J33" s="97" t="s">
        <v>148</v>
      </c>
      <c r="K33" s="96" t="s">
        <v>185</v>
      </c>
      <c r="L33" s="65">
        <v>18</v>
      </c>
      <c r="M33" s="65">
        <v>30</v>
      </c>
      <c r="N33" s="65">
        <v>30</v>
      </c>
      <c r="O33" s="65">
        <v>28</v>
      </c>
      <c r="P33" s="98">
        <f t="shared" si="12"/>
        <v>106</v>
      </c>
      <c r="Q33" s="99" t="s">
        <v>85</v>
      </c>
      <c r="R33" s="104" t="s">
        <v>186</v>
      </c>
      <c r="S33" s="96" t="s">
        <v>187</v>
      </c>
      <c r="T33" s="96" t="s">
        <v>152</v>
      </c>
      <c r="U33" s="96" t="s">
        <v>152</v>
      </c>
      <c r="V33" s="102" t="s">
        <v>186</v>
      </c>
      <c r="W33" s="103">
        <f t="shared" si="8"/>
        <v>18</v>
      </c>
      <c r="X33" s="98">
        <v>30</v>
      </c>
      <c r="Y33" s="76">
        <f t="shared" si="9"/>
        <v>1</v>
      </c>
      <c r="Z33" s="91" t="s">
        <v>188</v>
      </c>
      <c r="AA33" s="78" t="s">
        <v>189</v>
      </c>
      <c r="AB33" s="103">
        <f t="shared" si="1"/>
        <v>30</v>
      </c>
      <c r="AC33" s="98">
        <v>46</v>
      </c>
      <c r="AD33" s="76">
        <f t="shared" si="2"/>
        <v>1</v>
      </c>
      <c r="AE33" s="91" t="s">
        <v>190</v>
      </c>
      <c r="AF33" s="78" t="s">
        <v>191</v>
      </c>
      <c r="AG33" s="103">
        <f t="shared" si="3"/>
        <v>30</v>
      </c>
      <c r="AH33" s="98">
        <v>52</v>
      </c>
      <c r="AI33" s="76">
        <f t="shared" si="4"/>
        <v>1</v>
      </c>
      <c r="AJ33" s="77" t="s">
        <v>192</v>
      </c>
      <c r="AK33" s="78" t="s">
        <v>193</v>
      </c>
      <c r="AL33" s="103">
        <f t="shared" si="5"/>
        <v>28</v>
      </c>
      <c r="AM33" s="147">
        <v>54</v>
      </c>
      <c r="AN33" s="76">
        <f t="shared" si="6"/>
        <v>1</v>
      </c>
      <c r="AO33" s="77" t="s">
        <v>331</v>
      </c>
      <c r="AP33" s="78" t="s">
        <v>194</v>
      </c>
      <c r="AQ33" s="150">
        <f t="shared" si="7"/>
        <v>106</v>
      </c>
      <c r="AR33" s="151">
        <f t="shared" ref="AR33:AR35" si="14">+X33+AC33+AH33+AM33</f>
        <v>182</v>
      </c>
      <c r="AS33" s="76">
        <f t="shared" si="10"/>
        <v>1</v>
      </c>
      <c r="AT33" s="78" t="s">
        <v>313</v>
      </c>
      <c r="AU33" s="47"/>
    </row>
    <row r="34" spans="1:49" s="48" customFormat="1" ht="88.5" customHeight="1" x14ac:dyDescent="0.25">
      <c r="A34" s="80">
        <v>4</v>
      </c>
      <c r="B34" s="66" t="s">
        <v>63</v>
      </c>
      <c r="C34" s="65" t="s">
        <v>144</v>
      </c>
      <c r="D34" s="65">
        <v>14</v>
      </c>
      <c r="E34" s="96" t="s">
        <v>298</v>
      </c>
      <c r="F34" s="83" t="s">
        <v>112</v>
      </c>
      <c r="G34" s="96" t="s">
        <v>195</v>
      </c>
      <c r="H34" s="96" t="s">
        <v>196</v>
      </c>
      <c r="I34" s="65" t="s">
        <v>147</v>
      </c>
      <c r="J34" s="97" t="s">
        <v>148</v>
      </c>
      <c r="K34" s="96" t="s">
        <v>185</v>
      </c>
      <c r="L34" s="65">
        <v>35</v>
      </c>
      <c r="M34" s="65">
        <v>60</v>
      </c>
      <c r="N34" s="65">
        <v>60</v>
      </c>
      <c r="O34" s="65">
        <v>45</v>
      </c>
      <c r="P34" s="98">
        <f t="shared" si="12"/>
        <v>200</v>
      </c>
      <c r="Q34" s="99" t="s">
        <v>85</v>
      </c>
      <c r="R34" s="104" t="s">
        <v>186</v>
      </c>
      <c r="S34" s="96" t="s">
        <v>187</v>
      </c>
      <c r="T34" s="96" t="s">
        <v>152</v>
      </c>
      <c r="U34" s="96" t="s">
        <v>152</v>
      </c>
      <c r="V34" s="102" t="s">
        <v>186</v>
      </c>
      <c r="W34" s="103">
        <f t="shared" si="8"/>
        <v>35</v>
      </c>
      <c r="X34" s="98">
        <v>59</v>
      </c>
      <c r="Y34" s="76">
        <f t="shared" si="9"/>
        <v>1</v>
      </c>
      <c r="Z34" s="91" t="s">
        <v>197</v>
      </c>
      <c r="AA34" s="78" t="s">
        <v>189</v>
      </c>
      <c r="AB34" s="103">
        <f t="shared" si="1"/>
        <v>60</v>
      </c>
      <c r="AC34" s="98">
        <v>129</v>
      </c>
      <c r="AD34" s="76">
        <f t="shared" si="2"/>
        <v>1</v>
      </c>
      <c r="AE34" s="91" t="s">
        <v>198</v>
      </c>
      <c r="AF34" s="78" t="s">
        <v>191</v>
      </c>
      <c r="AG34" s="103">
        <f t="shared" si="3"/>
        <v>60</v>
      </c>
      <c r="AH34" s="98">
        <v>119</v>
      </c>
      <c r="AI34" s="76">
        <f t="shared" si="4"/>
        <v>1</v>
      </c>
      <c r="AJ34" s="77" t="s">
        <v>199</v>
      </c>
      <c r="AK34" s="78" t="s">
        <v>193</v>
      </c>
      <c r="AL34" s="103">
        <f t="shared" si="5"/>
        <v>45</v>
      </c>
      <c r="AM34" s="147">
        <v>100</v>
      </c>
      <c r="AN34" s="76">
        <f t="shared" si="6"/>
        <v>1</v>
      </c>
      <c r="AO34" s="77" t="s">
        <v>332</v>
      </c>
      <c r="AP34" s="78" t="s">
        <v>194</v>
      </c>
      <c r="AQ34" s="150">
        <f t="shared" si="7"/>
        <v>200</v>
      </c>
      <c r="AR34" s="151">
        <f t="shared" si="14"/>
        <v>407</v>
      </c>
      <c r="AS34" s="76">
        <f t="shared" si="10"/>
        <v>1</v>
      </c>
      <c r="AT34" s="78" t="s">
        <v>200</v>
      </c>
      <c r="AU34" s="47"/>
    </row>
    <row r="35" spans="1:49" s="48" customFormat="1" ht="88.5" customHeight="1" thickBot="1" x14ac:dyDescent="0.3">
      <c r="A35" s="80">
        <v>4</v>
      </c>
      <c r="B35" s="66" t="s">
        <v>63</v>
      </c>
      <c r="C35" s="65" t="s">
        <v>144</v>
      </c>
      <c r="D35" s="65">
        <v>15</v>
      </c>
      <c r="E35" s="96" t="s">
        <v>299</v>
      </c>
      <c r="F35" s="83" t="s">
        <v>112</v>
      </c>
      <c r="G35" s="96" t="s">
        <v>201</v>
      </c>
      <c r="H35" s="96" t="s">
        <v>202</v>
      </c>
      <c r="I35" s="65" t="s">
        <v>147</v>
      </c>
      <c r="J35" s="97" t="s">
        <v>148</v>
      </c>
      <c r="K35" s="96" t="s">
        <v>185</v>
      </c>
      <c r="L35" s="65">
        <v>8</v>
      </c>
      <c r="M35" s="65">
        <v>13</v>
      </c>
      <c r="N35" s="65">
        <v>13</v>
      </c>
      <c r="O35" s="65">
        <v>11</v>
      </c>
      <c r="P35" s="98">
        <f t="shared" si="12"/>
        <v>45</v>
      </c>
      <c r="Q35" s="105" t="s">
        <v>85</v>
      </c>
      <c r="R35" s="104" t="s">
        <v>186</v>
      </c>
      <c r="S35" s="96" t="s">
        <v>187</v>
      </c>
      <c r="T35" s="96" t="s">
        <v>152</v>
      </c>
      <c r="U35" s="96" t="s">
        <v>152</v>
      </c>
      <c r="V35" s="102" t="s">
        <v>186</v>
      </c>
      <c r="W35" s="103">
        <f t="shared" si="8"/>
        <v>8</v>
      </c>
      <c r="X35" s="98">
        <v>15</v>
      </c>
      <c r="Y35" s="76">
        <f t="shared" si="9"/>
        <v>1</v>
      </c>
      <c r="Z35" s="91" t="s">
        <v>203</v>
      </c>
      <c r="AA35" s="78" t="s">
        <v>189</v>
      </c>
      <c r="AB35" s="103">
        <f t="shared" si="1"/>
        <v>13</v>
      </c>
      <c r="AC35" s="98">
        <v>17</v>
      </c>
      <c r="AD35" s="76">
        <f t="shared" si="2"/>
        <v>1</v>
      </c>
      <c r="AE35" s="91" t="s">
        <v>204</v>
      </c>
      <c r="AF35" s="78" t="s">
        <v>191</v>
      </c>
      <c r="AG35" s="103">
        <f t="shared" si="3"/>
        <v>13</v>
      </c>
      <c r="AH35" s="98">
        <v>39</v>
      </c>
      <c r="AI35" s="76">
        <f t="shared" si="4"/>
        <v>1</v>
      </c>
      <c r="AJ35" s="77" t="s">
        <v>205</v>
      </c>
      <c r="AK35" s="78" t="s">
        <v>193</v>
      </c>
      <c r="AL35" s="103">
        <f t="shared" si="5"/>
        <v>11</v>
      </c>
      <c r="AM35" s="147">
        <v>30</v>
      </c>
      <c r="AN35" s="76">
        <f t="shared" si="6"/>
        <v>1</v>
      </c>
      <c r="AO35" s="77" t="s">
        <v>206</v>
      </c>
      <c r="AP35" s="78" t="s">
        <v>194</v>
      </c>
      <c r="AQ35" s="150">
        <f t="shared" si="7"/>
        <v>45</v>
      </c>
      <c r="AR35" s="151">
        <f t="shared" si="14"/>
        <v>101</v>
      </c>
      <c r="AS35" s="76">
        <f t="shared" si="10"/>
        <v>1</v>
      </c>
      <c r="AT35" s="78" t="s">
        <v>314</v>
      </c>
      <c r="AU35" s="47"/>
    </row>
    <row r="36" spans="1:49" s="31" customFormat="1" ht="16.5" thickBot="1" x14ac:dyDescent="0.3">
      <c r="A36" s="227" t="s">
        <v>207</v>
      </c>
      <c r="B36" s="228"/>
      <c r="C36" s="228"/>
      <c r="D36" s="228"/>
      <c r="E36" s="229"/>
      <c r="F36" s="38"/>
      <c r="G36" s="39"/>
      <c r="H36" s="39"/>
      <c r="I36" s="39"/>
      <c r="J36" s="39"/>
      <c r="K36" s="39"/>
      <c r="L36" s="39"/>
      <c r="M36" s="39"/>
      <c r="N36" s="39"/>
      <c r="O36" s="39"/>
      <c r="P36" s="39"/>
      <c r="Q36" s="39"/>
      <c r="R36" s="39"/>
      <c r="S36" s="39"/>
      <c r="T36" s="39"/>
      <c r="U36" s="39"/>
      <c r="V36" s="40"/>
      <c r="W36" s="230"/>
      <c r="X36" s="231"/>
      <c r="Y36" s="50">
        <f>AVERAGE(Y21:Y35)*80%</f>
        <v>0.72027914614121524</v>
      </c>
      <c r="Z36" s="232"/>
      <c r="AA36" s="233"/>
      <c r="AB36" s="234"/>
      <c r="AC36" s="231"/>
      <c r="AD36" s="50">
        <f>AVERAGE(AD21:AD35)*80%</f>
        <v>0.70302157575757585</v>
      </c>
      <c r="AE36" s="232"/>
      <c r="AF36" s="233"/>
      <c r="AG36" s="234"/>
      <c r="AH36" s="231"/>
      <c r="AI36" s="50">
        <f>AVERAGE(AI21:AI35)*80%</f>
        <v>0.7285946646294883</v>
      </c>
      <c r="AJ36" s="232"/>
      <c r="AK36" s="233"/>
      <c r="AL36" s="235"/>
      <c r="AM36" s="236"/>
      <c r="AN36" s="154">
        <f>AVERAGE(AN21:AN35)*80%</f>
        <v>0.79037333333333337</v>
      </c>
      <c r="AO36" s="210"/>
      <c r="AP36" s="211"/>
      <c r="AQ36" s="212"/>
      <c r="AR36" s="213"/>
      <c r="AS36" s="154">
        <f>AVERAGE(AS21:AS35)*80%</f>
        <v>0.79558541443722897</v>
      </c>
      <c r="AT36" s="172"/>
      <c r="AU36" s="30"/>
    </row>
    <row r="37" spans="1:49" s="32" customFormat="1" ht="180.75" customHeight="1" x14ac:dyDescent="0.25">
      <c r="A37" s="106">
        <v>7</v>
      </c>
      <c r="B37" s="107" t="s">
        <v>208</v>
      </c>
      <c r="C37" s="108" t="s">
        <v>209</v>
      </c>
      <c r="D37" s="106" t="s">
        <v>210</v>
      </c>
      <c r="E37" s="107" t="s">
        <v>211</v>
      </c>
      <c r="F37" s="107" t="s">
        <v>212</v>
      </c>
      <c r="G37" s="107" t="s">
        <v>213</v>
      </c>
      <c r="H37" s="107" t="s">
        <v>214</v>
      </c>
      <c r="I37" s="109" t="s">
        <v>215</v>
      </c>
      <c r="J37" s="107" t="s">
        <v>216</v>
      </c>
      <c r="K37" s="107" t="s">
        <v>217</v>
      </c>
      <c r="L37" s="110" t="s">
        <v>77</v>
      </c>
      <c r="M37" s="111">
        <v>0.8</v>
      </c>
      <c r="N37" s="110" t="s">
        <v>77</v>
      </c>
      <c r="O37" s="111">
        <v>0.8</v>
      </c>
      <c r="P37" s="112">
        <v>0.8</v>
      </c>
      <c r="Q37" s="113" t="s">
        <v>85</v>
      </c>
      <c r="R37" s="114" t="s">
        <v>218</v>
      </c>
      <c r="S37" s="107" t="s">
        <v>219</v>
      </c>
      <c r="T37" s="107" t="s">
        <v>220</v>
      </c>
      <c r="U37" s="115" t="s">
        <v>221</v>
      </c>
      <c r="V37" s="116" t="s">
        <v>222</v>
      </c>
      <c r="W37" s="117" t="s">
        <v>77</v>
      </c>
      <c r="X37" s="110" t="s">
        <v>77</v>
      </c>
      <c r="Y37" s="118" t="s">
        <v>77</v>
      </c>
      <c r="Z37" s="119" t="s">
        <v>223</v>
      </c>
      <c r="AA37" s="120" t="s">
        <v>77</v>
      </c>
      <c r="AB37" s="121">
        <v>0.8</v>
      </c>
      <c r="AC37" s="122">
        <v>0.95</v>
      </c>
      <c r="AD37" s="118">
        <f t="shared" si="2"/>
        <v>1</v>
      </c>
      <c r="AE37" s="119" t="s">
        <v>224</v>
      </c>
      <c r="AF37" s="123" t="s">
        <v>225</v>
      </c>
      <c r="AG37" s="124" t="s">
        <v>77</v>
      </c>
      <c r="AH37" s="125" t="s">
        <v>77</v>
      </c>
      <c r="AI37" s="126" t="s">
        <v>77</v>
      </c>
      <c r="AJ37" s="127" t="s">
        <v>77</v>
      </c>
      <c r="AK37" s="152" t="s">
        <v>77</v>
      </c>
      <c r="AL37" s="159">
        <v>0.8</v>
      </c>
      <c r="AM37" s="160">
        <v>0.82</v>
      </c>
      <c r="AN37" s="161">
        <f t="shared" si="6"/>
        <v>1</v>
      </c>
      <c r="AO37" s="162" t="s">
        <v>315</v>
      </c>
      <c r="AP37" s="169" t="s">
        <v>225</v>
      </c>
      <c r="AQ37" s="159">
        <v>0.8</v>
      </c>
      <c r="AR37" s="175">
        <f>AVERAGE(AC37,AM37)</f>
        <v>0.88500000000000001</v>
      </c>
      <c r="AS37" s="176">
        <f t="shared" si="10"/>
        <v>1</v>
      </c>
      <c r="AT37" s="163" t="s">
        <v>315</v>
      </c>
      <c r="AU37" s="171"/>
    </row>
    <row r="38" spans="1:49" s="57" customFormat="1" ht="105" x14ac:dyDescent="0.3">
      <c r="A38" s="129">
        <v>7</v>
      </c>
      <c r="B38" s="130" t="s">
        <v>208</v>
      </c>
      <c r="C38" s="129" t="s">
        <v>209</v>
      </c>
      <c r="D38" s="129" t="s">
        <v>226</v>
      </c>
      <c r="E38" s="130" t="s">
        <v>227</v>
      </c>
      <c r="F38" s="130" t="s">
        <v>212</v>
      </c>
      <c r="G38" s="130" t="s">
        <v>228</v>
      </c>
      <c r="H38" s="130" t="s">
        <v>229</v>
      </c>
      <c r="I38" s="130" t="s">
        <v>230</v>
      </c>
      <c r="J38" s="130" t="s">
        <v>216</v>
      </c>
      <c r="K38" s="130" t="s">
        <v>231</v>
      </c>
      <c r="L38" s="111">
        <v>1</v>
      </c>
      <c r="M38" s="111">
        <v>1</v>
      </c>
      <c r="N38" s="111">
        <v>1</v>
      </c>
      <c r="O38" s="111">
        <v>1</v>
      </c>
      <c r="P38" s="112">
        <v>1</v>
      </c>
      <c r="Q38" s="131" t="s">
        <v>85</v>
      </c>
      <c r="R38" s="132" t="s">
        <v>232</v>
      </c>
      <c r="S38" s="130" t="s">
        <v>233</v>
      </c>
      <c r="T38" s="107" t="s">
        <v>220</v>
      </c>
      <c r="U38" s="115" t="s">
        <v>234</v>
      </c>
      <c r="V38" s="131" t="s">
        <v>235</v>
      </c>
      <c r="W38" s="133">
        <f t="shared" ref="W38:W42" si="15">L38</f>
        <v>1</v>
      </c>
      <c r="X38" s="134">
        <v>1</v>
      </c>
      <c r="Y38" s="118">
        <f t="shared" ref="Y38:Y42" si="16">IF(X38/W38&gt;100%,100%,X38/W38)</f>
        <v>1</v>
      </c>
      <c r="Z38" s="119" t="s">
        <v>236</v>
      </c>
      <c r="AA38" s="120" t="s">
        <v>237</v>
      </c>
      <c r="AB38" s="121">
        <f t="shared" ref="AB38" si="17">M38</f>
        <v>1</v>
      </c>
      <c r="AC38" s="134">
        <v>1</v>
      </c>
      <c r="AD38" s="118">
        <f t="shared" si="2"/>
        <v>1</v>
      </c>
      <c r="AE38" s="119" t="s">
        <v>238</v>
      </c>
      <c r="AF38" s="123" t="s">
        <v>237</v>
      </c>
      <c r="AG38" s="135">
        <f t="shared" ref="AG38" si="18">N38</f>
        <v>1</v>
      </c>
      <c r="AH38" s="134">
        <v>1</v>
      </c>
      <c r="AI38" s="128">
        <f t="shared" ref="AI38:AI42" si="19">IF(AH38/AG38&gt;100%,100%,AH38/AG38)</f>
        <v>1</v>
      </c>
      <c r="AJ38" s="119" t="s">
        <v>238</v>
      </c>
      <c r="AK38" s="123" t="s">
        <v>237</v>
      </c>
      <c r="AL38" s="164">
        <f t="shared" ref="AL38" si="20">P38</f>
        <v>1</v>
      </c>
      <c r="AM38" s="155">
        <v>1</v>
      </c>
      <c r="AN38" s="156">
        <f t="shared" si="6"/>
        <v>1</v>
      </c>
      <c r="AO38" s="157" t="s">
        <v>238</v>
      </c>
      <c r="AP38" s="170" t="s">
        <v>237</v>
      </c>
      <c r="AQ38" s="164">
        <f t="shared" ref="AQ38" si="21">P38</f>
        <v>1</v>
      </c>
      <c r="AR38" s="174">
        <f>AVERAGE(X38,AC38,AH38,AM38)</f>
        <v>1</v>
      </c>
      <c r="AS38" s="158">
        <f t="shared" si="10"/>
        <v>1</v>
      </c>
      <c r="AT38" s="165" t="s">
        <v>238</v>
      </c>
      <c r="AU38" s="171"/>
    </row>
    <row r="39" spans="1:49" s="33" customFormat="1" ht="105" x14ac:dyDescent="0.3">
      <c r="A39" s="129">
        <v>7</v>
      </c>
      <c r="B39" s="130" t="s">
        <v>208</v>
      </c>
      <c r="C39" s="108" t="s">
        <v>239</v>
      </c>
      <c r="D39" s="129" t="s">
        <v>240</v>
      </c>
      <c r="E39" s="130" t="s">
        <v>241</v>
      </c>
      <c r="F39" s="130" t="s">
        <v>212</v>
      </c>
      <c r="G39" s="130" t="s">
        <v>242</v>
      </c>
      <c r="H39" s="130" t="s">
        <v>243</v>
      </c>
      <c r="I39" s="130" t="s">
        <v>230</v>
      </c>
      <c r="J39" s="130" t="s">
        <v>216</v>
      </c>
      <c r="K39" s="130" t="s">
        <v>244</v>
      </c>
      <c r="L39" s="110" t="s">
        <v>77</v>
      </c>
      <c r="M39" s="111">
        <v>1</v>
      </c>
      <c r="N39" s="111">
        <v>1</v>
      </c>
      <c r="O39" s="111">
        <v>1</v>
      </c>
      <c r="P39" s="112">
        <v>1</v>
      </c>
      <c r="Q39" s="136" t="s">
        <v>85</v>
      </c>
      <c r="R39" s="132" t="s">
        <v>245</v>
      </c>
      <c r="S39" s="130" t="s">
        <v>246</v>
      </c>
      <c r="T39" s="107" t="s">
        <v>220</v>
      </c>
      <c r="U39" s="115" t="s">
        <v>247</v>
      </c>
      <c r="V39" s="131" t="s">
        <v>248</v>
      </c>
      <c r="W39" s="117" t="s">
        <v>77</v>
      </c>
      <c r="X39" s="110" t="s">
        <v>77</v>
      </c>
      <c r="Y39" s="118" t="s">
        <v>77</v>
      </c>
      <c r="Z39" s="119" t="s">
        <v>223</v>
      </c>
      <c r="AA39" s="120" t="s">
        <v>77</v>
      </c>
      <c r="AB39" s="121">
        <v>1</v>
      </c>
      <c r="AC39" s="137">
        <v>0.97389999999999999</v>
      </c>
      <c r="AD39" s="118">
        <f t="shared" si="2"/>
        <v>0.97389999999999999</v>
      </c>
      <c r="AE39" s="119" t="s">
        <v>249</v>
      </c>
      <c r="AF39" s="123" t="s">
        <v>250</v>
      </c>
      <c r="AG39" s="135">
        <v>1</v>
      </c>
      <c r="AH39" s="137">
        <v>0.96519999999999995</v>
      </c>
      <c r="AI39" s="128">
        <f t="shared" si="19"/>
        <v>0.96519999999999995</v>
      </c>
      <c r="AJ39" s="119" t="s">
        <v>251</v>
      </c>
      <c r="AK39" s="123" t="s">
        <v>250</v>
      </c>
      <c r="AL39" s="164">
        <v>1</v>
      </c>
      <c r="AM39" s="158">
        <v>0.98260000000000003</v>
      </c>
      <c r="AN39" s="156">
        <f t="shared" si="6"/>
        <v>0.98260000000000003</v>
      </c>
      <c r="AO39" s="157" t="s">
        <v>316</v>
      </c>
      <c r="AP39" s="170" t="s">
        <v>250</v>
      </c>
      <c r="AQ39" s="164">
        <v>1</v>
      </c>
      <c r="AR39" s="174">
        <f>AVERAGE(AC39,AH39,AM39)</f>
        <v>0.97389999999999999</v>
      </c>
      <c r="AS39" s="158">
        <f t="shared" si="10"/>
        <v>0.97389999999999999</v>
      </c>
      <c r="AT39" s="165" t="s">
        <v>317</v>
      </c>
      <c r="AU39" s="171"/>
    </row>
    <row r="40" spans="1:49" s="33" customFormat="1" ht="105" x14ac:dyDescent="0.3">
      <c r="A40" s="129">
        <v>7</v>
      </c>
      <c r="B40" s="130" t="s">
        <v>208</v>
      </c>
      <c r="C40" s="108" t="s">
        <v>209</v>
      </c>
      <c r="D40" s="129" t="s">
        <v>252</v>
      </c>
      <c r="E40" s="130" t="s">
        <v>253</v>
      </c>
      <c r="F40" s="130" t="s">
        <v>212</v>
      </c>
      <c r="G40" s="130" t="s">
        <v>254</v>
      </c>
      <c r="H40" s="130" t="s">
        <v>255</v>
      </c>
      <c r="I40" s="130" t="s">
        <v>230</v>
      </c>
      <c r="J40" s="130" t="s">
        <v>216</v>
      </c>
      <c r="K40" s="130" t="s">
        <v>256</v>
      </c>
      <c r="L40" s="111">
        <v>1</v>
      </c>
      <c r="M40" s="110" t="s">
        <v>77</v>
      </c>
      <c r="N40" s="110" t="s">
        <v>77</v>
      </c>
      <c r="O40" s="111">
        <v>1</v>
      </c>
      <c r="P40" s="112">
        <v>1</v>
      </c>
      <c r="Q40" s="136" t="s">
        <v>85</v>
      </c>
      <c r="R40" s="132" t="s">
        <v>257</v>
      </c>
      <c r="S40" s="130" t="s">
        <v>258</v>
      </c>
      <c r="T40" s="107" t="s">
        <v>220</v>
      </c>
      <c r="U40" s="115" t="s">
        <v>234</v>
      </c>
      <c r="V40" s="131" t="s">
        <v>258</v>
      </c>
      <c r="W40" s="138">
        <f t="shared" si="15"/>
        <v>1</v>
      </c>
      <c r="X40" s="111">
        <v>1</v>
      </c>
      <c r="Y40" s="118">
        <f t="shared" si="16"/>
        <v>1</v>
      </c>
      <c r="Z40" s="119" t="s">
        <v>259</v>
      </c>
      <c r="AA40" s="120" t="s">
        <v>260</v>
      </c>
      <c r="AB40" s="121" t="s">
        <v>77</v>
      </c>
      <c r="AC40" s="110" t="s">
        <v>77</v>
      </c>
      <c r="AD40" s="118" t="s">
        <v>77</v>
      </c>
      <c r="AE40" s="119" t="s">
        <v>261</v>
      </c>
      <c r="AF40" s="123" t="s">
        <v>77</v>
      </c>
      <c r="AG40" s="139" t="s">
        <v>77</v>
      </c>
      <c r="AH40" s="110" t="s">
        <v>77</v>
      </c>
      <c r="AI40" s="128" t="s">
        <v>77</v>
      </c>
      <c r="AJ40" s="119" t="s">
        <v>77</v>
      </c>
      <c r="AK40" s="123" t="s">
        <v>77</v>
      </c>
      <c r="AL40" s="164">
        <v>1</v>
      </c>
      <c r="AM40" s="155">
        <v>1</v>
      </c>
      <c r="AN40" s="156">
        <f t="shared" si="6"/>
        <v>1</v>
      </c>
      <c r="AO40" s="157" t="s">
        <v>259</v>
      </c>
      <c r="AP40" s="170" t="s">
        <v>318</v>
      </c>
      <c r="AQ40" s="164">
        <v>1</v>
      </c>
      <c r="AR40" s="174">
        <v>1</v>
      </c>
      <c r="AS40" s="158">
        <f t="shared" si="10"/>
        <v>1</v>
      </c>
      <c r="AT40" s="165" t="s">
        <v>259</v>
      </c>
      <c r="AU40" s="171"/>
    </row>
    <row r="41" spans="1:49" s="33" customFormat="1" ht="118.5" customHeight="1" x14ac:dyDescent="0.3">
      <c r="A41" s="129">
        <v>5</v>
      </c>
      <c r="B41" s="130" t="s">
        <v>262</v>
      </c>
      <c r="C41" s="108" t="s">
        <v>263</v>
      </c>
      <c r="D41" s="129" t="s">
        <v>264</v>
      </c>
      <c r="E41" s="130" t="s">
        <v>265</v>
      </c>
      <c r="F41" s="130" t="s">
        <v>212</v>
      </c>
      <c r="G41" s="130" t="s">
        <v>266</v>
      </c>
      <c r="H41" s="130" t="s">
        <v>267</v>
      </c>
      <c r="I41" s="130" t="s">
        <v>230</v>
      </c>
      <c r="J41" s="130" t="s">
        <v>69</v>
      </c>
      <c r="K41" s="130" t="s">
        <v>266</v>
      </c>
      <c r="L41" s="111">
        <v>0.33</v>
      </c>
      <c r="M41" s="111">
        <v>0.67</v>
      </c>
      <c r="N41" s="111">
        <v>0.84</v>
      </c>
      <c r="O41" s="111">
        <v>1</v>
      </c>
      <c r="P41" s="112">
        <v>1</v>
      </c>
      <c r="Q41" s="136" t="s">
        <v>85</v>
      </c>
      <c r="R41" s="132" t="s">
        <v>268</v>
      </c>
      <c r="S41" s="130" t="s">
        <v>269</v>
      </c>
      <c r="T41" s="107" t="s">
        <v>220</v>
      </c>
      <c r="U41" s="115" t="s">
        <v>270</v>
      </c>
      <c r="V41" s="131" t="s">
        <v>271</v>
      </c>
      <c r="W41" s="133">
        <f t="shared" si="15"/>
        <v>0.33</v>
      </c>
      <c r="X41" s="122">
        <f>115/117*33%</f>
        <v>0.32435897435897437</v>
      </c>
      <c r="Y41" s="118">
        <f t="shared" si="16"/>
        <v>0.98290598290598286</v>
      </c>
      <c r="Z41" s="119" t="s">
        <v>272</v>
      </c>
      <c r="AA41" s="120" t="s">
        <v>273</v>
      </c>
      <c r="AB41" s="121">
        <v>0.67</v>
      </c>
      <c r="AC41" s="134">
        <v>1</v>
      </c>
      <c r="AD41" s="118">
        <f t="shared" si="2"/>
        <v>1</v>
      </c>
      <c r="AE41" s="119" t="s">
        <v>274</v>
      </c>
      <c r="AF41" s="123" t="s">
        <v>275</v>
      </c>
      <c r="AG41" s="135">
        <v>0.84</v>
      </c>
      <c r="AH41" s="134">
        <v>1</v>
      </c>
      <c r="AI41" s="128">
        <f t="shared" si="19"/>
        <v>1</v>
      </c>
      <c r="AJ41" s="119" t="s">
        <v>274</v>
      </c>
      <c r="AK41" s="123" t="s">
        <v>275</v>
      </c>
      <c r="AL41" s="164">
        <v>1</v>
      </c>
      <c r="AM41" s="155">
        <v>1</v>
      </c>
      <c r="AN41" s="156">
        <f t="shared" si="6"/>
        <v>1</v>
      </c>
      <c r="AO41" s="157" t="s">
        <v>274</v>
      </c>
      <c r="AP41" s="170" t="s">
        <v>275</v>
      </c>
      <c r="AQ41" s="164">
        <v>1</v>
      </c>
      <c r="AR41" s="174">
        <v>1</v>
      </c>
      <c r="AS41" s="158">
        <f t="shared" si="10"/>
        <v>1</v>
      </c>
      <c r="AT41" s="165" t="s">
        <v>276</v>
      </c>
      <c r="AU41" s="171"/>
    </row>
    <row r="42" spans="1:49" ht="138.75" customHeight="1" thickBot="1" x14ac:dyDescent="0.3">
      <c r="A42" s="129">
        <v>5</v>
      </c>
      <c r="B42" s="130" t="s">
        <v>262</v>
      </c>
      <c r="C42" s="108" t="s">
        <v>263</v>
      </c>
      <c r="D42" s="129" t="s">
        <v>277</v>
      </c>
      <c r="E42" s="130" t="s">
        <v>278</v>
      </c>
      <c r="F42" s="130" t="s">
        <v>212</v>
      </c>
      <c r="G42" s="130" t="s">
        <v>266</v>
      </c>
      <c r="H42" s="130" t="s">
        <v>279</v>
      </c>
      <c r="I42" s="130" t="s">
        <v>280</v>
      </c>
      <c r="J42" s="130" t="s">
        <v>69</v>
      </c>
      <c r="K42" s="130" t="s">
        <v>266</v>
      </c>
      <c r="L42" s="111">
        <v>0.2</v>
      </c>
      <c r="M42" s="111">
        <v>0.4</v>
      </c>
      <c r="N42" s="111">
        <v>0.6</v>
      </c>
      <c r="O42" s="111">
        <v>0.8</v>
      </c>
      <c r="P42" s="112">
        <v>0.8</v>
      </c>
      <c r="Q42" s="140" t="s">
        <v>85</v>
      </c>
      <c r="R42" s="132" t="s">
        <v>268</v>
      </c>
      <c r="S42" s="130" t="s">
        <v>271</v>
      </c>
      <c r="T42" s="107" t="s">
        <v>220</v>
      </c>
      <c r="U42" s="115" t="s">
        <v>270</v>
      </c>
      <c r="V42" s="131" t="s">
        <v>271</v>
      </c>
      <c r="W42" s="133">
        <f t="shared" si="15"/>
        <v>0.2</v>
      </c>
      <c r="X42" s="122">
        <f>182/190*20%</f>
        <v>0.19157894736842107</v>
      </c>
      <c r="Y42" s="118">
        <f t="shared" si="16"/>
        <v>0.95789473684210535</v>
      </c>
      <c r="Z42" s="119" t="s">
        <v>281</v>
      </c>
      <c r="AA42" s="120" t="s">
        <v>273</v>
      </c>
      <c r="AB42" s="121">
        <v>0.4</v>
      </c>
      <c r="AC42" s="137">
        <v>0.71599999999999997</v>
      </c>
      <c r="AD42" s="118">
        <f t="shared" si="2"/>
        <v>1</v>
      </c>
      <c r="AE42" s="119" t="s">
        <v>282</v>
      </c>
      <c r="AF42" s="141" t="s">
        <v>275</v>
      </c>
      <c r="AG42" s="142">
        <v>0.6</v>
      </c>
      <c r="AH42" s="143">
        <f>590/882</f>
        <v>0.66893424036281179</v>
      </c>
      <c r="AI42" s="144">
        <f t="shared" si="19"/>
        <v>1</v>
      </c>
      <c r="AJ42" s="145" t="s">
        <v>283</v>
      </c>
      <c r="AK42" s="153" t="s">
        <v>275</v>
      </c>
      <c r="AL42" s="166">
        <v>0.8</v>
      </c>
      <c r="AM42" s="167">
        <v>0.96199999999999997</v>
      </c>
      <c r="AN42" s="168">
        <f t="shared" si="6"/>
        <v>1</v>
      </c>
      <c r="AO42" s="145" t="s">
        <v>319</v>
      </c>
      <c r="AP42" s="153" t="s">
        <v>275</v>
      </c>
      <c r="AQ42" s="166">
        <v>0.8</v>
      </c>
      <c r="AR42" s="143">
        <v>0.96199999999999997</v>
      </c>
      <c r="AS42" s="167">
        <f t="shared" si="10"/>
        <v>1</v>
      </c>
      <c r="AT42" s="146" t="s">
        <v>319</v>
      </c>
      <c r="AU42" s="171"/>
    </row>
    <row r="43" spans="1:49" ht="16.5" thickBot="1" x14ac:dyDescent="0.3">
      <c r="A43" s="214" t="s">
        <v>284</v>
      </c>
      <c r="B43" s="215"/>
      <c r="C43" s="215"/>
      <c r="D43" s="215"/>
      <c r="E43" s="216"/>
      <c r="F43" s="44"/>
      <c r="G43" s="45"/>
      <c r="H43" s="45"/>
      <c r="I43" s="45"/>
      <c r="J43" s="45"/>
      <c r="K43" s="45"/>
      <c r="L43" s="45"/>
      <c r="M43" s="45"/>
      <c r="N43" s="45"/>
      <c r="O43" s="45"/>
      <c r="P43" s="45"/>
      <c r="Q43" s="45"/>
      <c r="R43" s="45"/>
      <c r="S43" s="45"/>
      <c r="T43" s="45"/>
      <c r="U43" s="45"/>
      <c r="V43" s="46"/>
      <c r="W43" s="217"/>
      <c r="X43" s="203"/>
      <c r="Y43" s="51">
        <f>AVERAGE(Y37:Y42)*20%</f>
        <v>0.19704003598740441</v>
      </c>
      <c r="Z43" s="204"/>
      <c r="AA43" s="205"/>
      <c r="AB43" s="202"/>
      <c r="AC43" s="203"/>
      <c r="AD43" s="51">
        <f>AVERAGE(AD37:AD42)*20%</f>
        <v>0.19895600000000002</v>
      </c>
      <c r="AE43" s="204"/>
      <c r="AF43" s="205"/>
      <c r="AG43" s="202"/>
      <c r="AH43" s="203"/>
      <c r="AI43" s="51">
        <f>AVERAGE(AI37:AI42)*20%</f>
        <v>0.19825999999999999</v>
      </c>
      <c r="AJ43" s="204"/>
      <c r="AK43" s="205"/>
      <c r="AL43" s="206"/>
      <c r="AM43" s="207"/>
      <c r="AN43" s="51">
        <f>AVERAGE(AN37:AN42)*20%</f>
        <v>0.19942000000000001</v>
      </c>
      <c r="AO43" s="208"/>
      <c r="AP43" s="209"/>
      <c r="AQ43" s="206"/>
      <c r="AR43" s="207"/>
      <c r="AS43" s="51">
        <f>AVERAGE(AS37:AS42)*20%</f>
        <v>0.19913000000000003</v>
      </c>
      <c r="AT43" s="173"/>
      <c r="AU43" s="34"/>
    </row>
    <row r="44" spans="1:49" ht="19.5" thickBot="1" x14ac:dyDescent="0.35">
      <c r="A44" s="218" t="s">
        <v>285</v>
      </c>
      <c r="B44" s="219"/>
      <c r="C44" s="219"/>
      <c r="D44" s="219"/>
      <c r="E44" s="220"/>
      <c r="F44" s="41"/>
      <c r="G44" s="42"/>
      <c r="H44" s="42"/>
      <c r="I44" s="42"/>
      <c r="J44" s="42"/>
      <c r="K44" s="42"/>
      <c r="L44" s="42"/>
      <c r="M44" s="42"/>
      <c r="N44" s="42"/>
      <c r="O44" s="42"/>
      <c r="P44" s="42"/>
      <c r="Q44" s="42"/>
      <c r="R44" s="42"/>
      <c r="S44" s="42"/>
      <c r="T44" s="42"/>
      <c r="U44" s="42"/>
      <c r="V44" s="43"/>
      <c r="W44" s="186"/>
      <c r="X44" s="187"/>
      <c r="Y44" s="52">
        <f>Y36+Y43</f>
        <v>0.91731918212861963</v>
      </c>
      <c r="Z44" s="188"/>
      <c r="AA44" s="189"/>
      <c r="AB44" s="186"/>
      <c r="AC44" s="187"/>
      <c r="AD44" s="52">
        <f>AD36+AD43</f>
        <v>0.90197757575757587</v>
      </c>
      <c r="AE44" s="188"/>
      <c r="AF44" s="189"/>
      <c r="AG44" s="186"/>
      <c r="AH44" s="187"/>
      <c r="AI44" s="52">
        <f>AI36+AI43</f>
        <v>0.92685466462948829</v>
      </c>
      <c r="AJ44" s="188"/>
      <c r="AK44" s="189"/>
      <c r="AL44" s="186"/>
      <c r="AM44" s="187"/>
      <c r="AN44" s="52">
        <f>AN36+AN43</f>
        <v>0.98979333333333341</v>
      </c>
      <c r="AO44" s="188"/>
      <c r="AP44" s="189"/>
      <c r="AQ44" s="186"/>
      <c r="AR44" s="187"/>
      <c r="AS44" s="52">
        <f>AS36+AS43</f>
        <v>0.994715414437229</v>
      </c>
      <c r="AT44" s="56"/>
      <c r="AU44" s="35"/>
    </row>
    <row r="45" spans="1:49" x14ac:dyDescent="0.25">
      <c r="A45" s="1"/>
      <c r="B45" s="1"/>
      <c r="C45" s="1"/>
      <c r="D45" s="1"/>
      <c r="E45" s="1"/>
      <c r="F45" s="1"/>
      <c r="G45" s="1"/>
      <c r="H45" s="1"/>
      <c r="I45" s="1"/>
      <c r="J45" s="1"/>
      <c r="K45" s="1"/>
      <c r="L45" s="1"/>
      <c r="M45" s="1"/>
      <c r="N45" s="1"/>
      <c r="O45" s="1"/>
      <c r="P45" s="1"/>
      <c r="Q45" s="1"/>
      <c r="R45" s="1"/>
      <c r="S45" s="1"/>
      <c r="T45" s="1"/>
      <c r="U45" s="1"/>
      <c r="V45" s="1"/>
      <c r="W45" s="1"/>
      <c r="X45" s="1"/>
      <c r="Y45" s="1"/>
      <c r="Z45" s="54"/>
      <c r="AA45" s="54"/>
      <c r="AB45" s="1"/>
      <c r="AC45" s="1"/>
      <c r="AD45" s="36"/>
      <c r="AE45" s="1"/>
      <c r="AF45" s="1"/>
      <c r="AG45" s="1"/>
      <c r="AH45" s="1"/>
      <c r="AI45" s="1"/>
      <c r="AJ45" s="1"/>
      <c r="AK45" s="1"/>
      <c r="AL45" s="1"/>
      <c r="AM45" s="1"/>
      <c r="AN45" s="1"/>
      <c r="AO45" s="53"/>
      <c r="AP45" s="53"/>
      <c r="AQ45" s="1"/>
      <c r="AR45" s="1"/>
      <c r="AS45" s="1"/>
      <c r="AT45" s="53"/>
      <c r="AU45" s="1"/>
      <c r="AV45" s="1"/>
      <c r="AW45" s="1"/>
    </row>
    <row r="46" spans="1:49" x14ac:dyDescent="0.25">
      <c r="A46" s="1"/>
      <c r="B46" s="1"/>
      <c r="C46" s="1"/>
      <c r="D46" s="1"/>
      <c r="E46" s="37"/>
      <c r="F46" s="1"/>
      <c r="G46" s="1"/>
      <c r="H46" s="1"/>
      <c r="I46" s="1"/>
      <c r="J46" s="1"/>
      <c r="K46" s="1"/>
      <c r="L46" s="1"/>
      <c r="M46" s="1"/>
      <c r="N46" s="1"/>
      <c r="O46" s="1"/>
      <c r="P46" s="1"/>
      <c r="Q46" s="1"/>
      <c r="R46" s="1"/>
      <c r="S46" s="1"/>
      <c r="T46" s="1"/>
      <c r="U46" s="1"/>
      <c r="V46" s="1"/>
      <c r="W46" s="1"/>
      <c r="X46" s="1"/>
      <c r="Y46" s="1"/>
      <c r="Z46" s="54"/>
      <c r="AA46" s="54"/>
      <c r="AB46" s="1"/>
      <c r="AC46" s="1"/>
      <c r="AD46" s="1"/>
      <c r="AE46" s="1"/>
      <c r="AF46" s="1"/>
      <c r="AG46" s="1"/>
      <c r="AH46" s="1"/>
      <c r="AI46" s="1"/>
      <c r="AJ46" s="1"/>
      <c r="AK46" s="1"/>
      <c r="AL46" s="1"/>
      <c r="AM46" s="1"/>
      <c r="AN46" s="1"/>
      <c r="AO46" s="53"/>
      <c r="AP46" s="53"/>
      <c r="AQ46" s="1"/>
      <c r="AR46" s="1"/>
      <c r="AS46" s="1"/>
      <c r="AT46" s="53"/>
      <c r="AU46" s="1"/>
      <c r="AV46" s="1"/>
      <c r="AW46" s="1"/>
    </row>
  </sheetData>
  <autoFilter ref="A20:AW44"/>
  <mergeCells count="101">
    <mergeCell ref="AA1:AA2"/>
    <mergeCell ref="AB1:AB2"/>
    <mergeCell ref="AW1:AW2"/>
    <mergeCell ref="A2:M2"/>
    <mergeCell ref="A3:R3"/>
    <mergeCell ref="A4:R4"/>
    <mergeCell ref="A6:B12"/>
    <mergeCell ref="C6:E12"/>
    <mergeCell ref="F6:M6"/>
    <mergeCell ref="I7:M7"/>
    <mergeCell ref="I8:M8"/>
    <mergeCell ref="AP1:AP2"/>
    <mergeCell ref="AQ1:AQ2"/>
    <mergeCell ref="AR1:AR2"/>
    <mergeCell ref="AS1:AS2"/>
    <mergeCell ref="AT1:AT2"/>
    <mergeCell ref="AU1:AU2"/>
    <mergeCell ref="AJ1:AJ2"/>
    <mergeCell ref="G7:H7"/>
    <mergeCell ref="G8:H8"/>
    <mergeCell ref="G11:H11"/>
    <mergeCell ref="G12:H12"/>
    <mergeCell ref="AC1:AC2"/>
    <mergeCell ref="A1:M1"/>
    <mergeCell ref="N1:R2"/>
    <mergeCell ref="S1:S2"/>
    <mergeCell ref="AQ17:AT17"/>
    <mergeCell ref="W18:AA19"/>
    <mergeCell ref="A17:B19"/>
    <mergeCell ref="C17:C20"/>
    <mergeCell ref="D17:F19"/>
    <mergeCell ref="G17:Q19"/>
    <mergeCell ref="AV1:AV2"/>
    <mergeCell ref="AK1:AK2"/>
    <mergeCell ref="AL1:AL2"/>
    <mergeCell ref="AM1:AM2"/>
    <mergeCell ref="AN1:AN2"/>
    <mergeCell ref="AO1:AO2"/>
    <mergeCell ref="AD1:AD2"/>
    <mergeCell ref="AE1:AE2"/>
    <mergeCell ref="AF1:AF2"/>
    <mergeCell ref="AG1:AG2"/>
    <mergeCell ref="AH1:AH2"/>
    <mergeCell ref="AI1:AI2"/>
    <mergeCell ref="T1:T2"/>
    <mergeCell ref="U1:U2"/>
    <mergeCell ref="V1:V2"/>
    <mergeCell ref="X1:X2"/>
    <mergeCell ref="Y1:Y2"/>
    <mergeCell ref="Z1:Z2"/>
    <mergeCell ref="A36:E36"/>
    <mergeCell ref="W36:X36"/>
    <mergeCell ref="Z36:AA36"/>
    <mergeCell ref="AB36:AC36"/>
    <mergeCell ref="AE36:AF36"/>
    <mergeCell ref="AG36:AH36"/>
    <mergeCell ref="AJ36:AK36"/>
    <mergeCell ref="AL36:AM36"/>
    <mergeCell ref="R17:V19"/>
    <mergeCell ref="W17:AA17"/>
    <mergeCell ref="AB17:AF17"/>
    <mergeCell ref="AG17:AK17"/>
    <mergeCell ref="AL17:AP17"/>
    <mergeCell ref="A43:E43"/>
    <mergeCell ref="W43:X43"/>
    <mergeCell ref="Z43:AA43"/>
    <mergeCell ref="AB43:AC43"/>
    <mergeCell ref="AE43:AF43"/>
    <mergeCell ref="A44:E44"/>
    <mergeCell ref="W44:X44"/>
    <mergeCell ref="Z44:AA44"/>
    <mergeCell ref="AB44:AC44"/>
    <mergeCell ref="AE44:AF44"/>
    <mergeCell ref="AG44:AH44"/>
    <mergeCell ref="AJ44:AK44"/>
    <mergeCell ref="AB18:AF19"/>
    <mergeCell ref="AG18:AK19"/>
    <mergeCell ref="AL18:AP19"/>
    <mergeCell ref="AO44:AP44"/>
    <mergeCell ref="AG43:AH43"/>
    <mergeCell ref="AJ43:AK43"/>
    <mergeCell ref="AQ44:AR44"/>
    <mergeCell ref="AL43:AM43"/>
    <mergeCell ref="AO43:AP43"/>
    <mergeCell ref="AQ43:AR43"/>
    <mergeCell ref="AO36:AP36"/>
    <mergeCell ref="AQ36:AR36"/>
    <mergeCell ref="AL44:AM44"/>
    <mergeCell ref="AQ18:AT19"/>
    <mergeCell ref="I15:M15"/>
    <mergeCell ref="G9:H9"/>
    <mergeCell ref="I9:M9"/>
    <mergeCell ref="G10:H10"/>
    <mergeCell ref="I10:M10"/>
    <mergeCell ref="I11:M11"/>
    <mergeCell ref="I12:M12"/>
    <mergeCell ref="G15:H15"/>
    <mergeCell ref="G13:H13"/>
    <mergeCell ref="I13:M13"/>
    <mergeCell ref="G14:H14"/>
    <mergeCell ref="I14:M14"/>
  </mergeCells>
  <dataValidations disablePrompts="1" count="1">
    <dataValidation allowBlank="1" showInputMessage="1" showErrorMessage="1" error="Escriba un texto " promptTitle="Cualquier contenido" sqref="F26 F29 F32:F35"/>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7C95497E872D64587FC3B0F7ABA2FAF" ma:contentTypeVersion="14" ma:contentTypeDescription="Crear nuevo documento." ma:contentTypeScope="" ma:versionID="1efeb21c722ec04aaa3e38eb8d432088">
  <xsd:schema xmlns:xsd="http://www.w3.org/2001/XMLSchema" xmlns:xs="http://www.w3.org/2001/XMLSchema" xmlns:p="http://schemas.microsoft.com/office/2006/metadata/properties" xmlns:ns3="e7385d42-9ccc-43ff-bb78-92254053664b" xmlns:ns4="fdab55a9-d131-4a05-bb59-7bebef69feb8" targetNamespace="http://schemas.microsoft.com/office/2006/metadata/properties" ma:root="true" ma:fieldsID="69c790ad85fef8ca1581b88adb29ebfd" ns3:_="" ns4:_="">
    <xsd:import namespace="e7385d42-9ccc-43ff-bb78-92254053664b"/>
    <xsd:import namespace="fdab55a9-d131-4a05-bb59-7bebef69fe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85d42-9ccc-43ff-bb78-92254053664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ab55a9-d131-4a05-bb59-7bebef69fe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7369E-AE28-4DD1-97BD-D1E092F04384}">
  <ds:schemaRefs>
    <ds:schemaRef ds:uri="http://schemas.microsoft.com/office/2006/metadata/properties"/>
    <ds:schemaRef ds:uri="http://purl.org/dc/elements/1.1/"/>
    <ds:schemaRef ds:uri="fdab55a9-d131-4a05-bb59-7bebef69feb8"/>
    <ds:schemaRef ds:uri="http://schemas.openxmlformats.org/package/2006/metadata/core-properties"/>
    <ds:schemaRef ds:uri="http://purl.org/dc/terms/"/>
    <ds:schemaRef ds:uri="e7385d42-9ccc-43ff-bb78-92254053664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C0C1F7C7-2EA9-4B8F-BA7F-CFC5287EB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85d42-9ccc-43ff-bb78-92254053664b"/>
    <ds:schemaRef ds:uri="fdab55a9-d131-4a05-bb59-7bebef69f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Niño González</dc:creator>
  <cp:keywords/>
  <dc:description/>
  <cp:lastModifiedBy>Sugey Diaz Triana</cp:lastModifiedBy>
  <cp:revision/>
  <dcterms:created xsi:type="dcterms:W3CDTF">2021-12-02T18:50:00Z</dcterms:created>
  <dcterms:modified xsi:type="dcterms:W3CDTF">2025-02-18T16:03:45Z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0x01010047C95497E872D64587FC3B0F7ABA2FAF</vt:lpwstr>
  </property>
</Properties>
</file>