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24226"/>
  <mc:AlternateContent xmlns:mc="http://schemas.openxmlformats.org/markup-compatibility/2006">
    <mc:Choice Requires="x15">
      <x15ac:absPath xmlns:x15ac="http://schemas.microsoft.com/office/spreadsheetml/2010/11/ac" url="C:\Users\arcadio.sarmiento\Desktop\"/>
    </mc:Choice>
  </mc:AlternateContent>
  <bookViews>
    <workbookView xWindow="-120" yWindow="-120" windowWidth="15600" windowHeight="11760" tabRatio="725"/>
  </bookViews>
  <sheets>
    <sheet name="PLAN GESTION POR PROCESO" sheetId="1" r:id="rId1"/>
    <sheet name="Hoja2" sheetId="2" state="hidden" r:id="rId2"/>
  </sheets>
  <externalReferences>
    <externalReference r:id="rId3"/>
  </externalReferences>
  <definedNames>
    <definedName name="_xlnm._FilterDatabase" localSheetId="0" hidden="1">'PLAN GESTION POR PROCESO'!$A$10:$BD$59</definedName>
    <definedName name="_xlnm.Print_Area" localSheetId="0">'PLAN GESTION POR PROCESO'!$D$52:$K$58</definedName>
    <definedName name="BIEN">#REF!</definedName>
    <definedName name="CANTIDAD">#REF!</definedName>
    <definedName name="CODIGO">Hoja2!$B$100:$B$107</definedName>
    <definedName name="CONTRALORIA">Hoja2!$G$7:$G$8</definedName>
    <definedName name="DEPENDENCIA">Hoja2!$B$118:$B$137</definedName>
    <definedName name="FUENTE">Hoja2!$B$2:$B$3</definedName>
    <definedName name="INDICADOR">Hoja2!$F$2:$F$4</definedName>
    <definedName name="LIDERPROCESO">Hoja2!$C$118:$C$137</definedName>
    <definedName name="MEDICION">Hoja2!$E$2:$E$3</definedName>
    <definedName name="MEDICIONFINAL">Hoja2!$E$7:$E$10</definedName>
    <definedName name="META">Hoja2!$C$12:$C$45</definedName>
    <definedName name="META02">[1]Hoja2!$C$6:$C$9</definedName>
    <definedName name="META2">Hoja2!$C$2:$C$5</definedName>
    <definedName name="OBJETIVOS">Hoja2!$A$12:$A$21</definedName>
    <definedName name="PMRFINAL">Hoja2!$H$12:$H$15</definedName>
    <definedName name="PRODUCTO">Hoja2!$D$12:$D$47</definedName>
    <definedName name="PROGRAMACION">Hoja2!$D$2:$D$5</definedName>
    <definedName name="proyectos">Hoja2!$C$100:$C$107</definedName>
    <definedName name="RUBROS">Hoja2!$A$2:$A$7</definedName>
    <definedName name="SHARED_FORMULA_10_26_10_26_0">IF(ISERROR(#REF!/#REF!),"",(#REF!/#REF!))</definedName>
    <definedName name="SHARED_FORMULA_12_26_12_26_0">#REF!</definedName>
    <definedName name="SHARED_FORMULA_13_26_13_26_0">IF(ISERROR(#REF!/#REF!),"",(#REF!/#REF!))</definedName>
    <definedName name="SHARED_FORMULA_15_26_15_26_0">#REF!</definedName>
    <definedName name="SHARED_FORMULA_16_26_16_26_0">IF(ISERROR(#REF!/#REF!),"",(#REF!/#REF!))</definedName>
    <definedName name="SHARED_FORMULA_18_26_18_26_0">#REF!</definedName>
    <definedName name="SHARED_FORMULA_19_26_19_26_0">IF(ISERROR(#REF!/#REF!),"",(#REF!/#REF!))</definedName>
    <definedName name="SHARED_FORMULA_20_17_20_17_0">SUM(#REF!,#REF!,#REF!,#REF!)</definedName>
    <definedName name="SHARED_FORMULA_20_21_20_21_0">SUM(#REF!,#REF!,#REF!,#REF!)</definedName>
    <definedName name="SHARED_FORMULA_20_29_20_29_0">SUM(#REF!,#REF!,#REF!,#REF!)</definedName>
    <definedName name="SHARED_FORMULA_20_54_20_54_0">SUM(#REF!,#REF!,#REF!,#REF!)</definedName>
    <definedName name="SHARED_FORMULA_20_58_20_58_0">SUM(#REF!,#REF!,#REF!,#REF!)</definedName>
    <definedName name="SHARED_FORMULA_21_29_21_29_0">SUM(#REF!,#REF!,#REF!,#REF!)</definedName>
    <definedName name="SHARED_FORMULA_22_26_22_26_0">IF((IF(ISERROR(#REF!/#REF!),0,(#REF!/#REF!)))&gt;1,1,(IF(ISERROR(#REF!/#REF!),0,(#REF!/#REF!))))</definedName>
    <definedName name="SHARED_FORMULA_23_26_23_26_0">#REF!*#REF!</definedName>
    <definedName name="SHARED_FORMULA_30_11_30_11_0">#REF!</definedName>
    <definedName name="SHARED_FORMULA_30_29_30_29_0">#REF!</definedName>
    <definedName name="SHARED_FORMULA_34_12_34_12_0">#REF!</definedName>
    <definedName name="SHARED_FORMULA_34_44_34_44_0">#REF!</definedName>
    <definedName name="SHARED_FORMULA_38_11_38_11_0">#REF!</definedName>
    <definedName name="SHARED_FORMULA_38_43_38_43_0">#REF!</definedName>
    <definedName name="SHARED_FORMULA_42_11_42_11_0">#REF!</definedName>
    <definedName name="SHARED_FORMULA_42_43_42_43_0">#REF!</definedName>
    <definedName name="SHARED_FORMULA_9_26_9_26_0">#REF!</definedName>
    <definedName name="SIG">Hoja2!$C$2:$C$9</definedName>
  </definedNames>
  <calcPr calcId="191028"/>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T19" i="1" l="1"/>
  <c r="AV19" i="1"/>
  <c r="AT23" i="1"/>
  <c r="AV23" i="1"/>
  <c r="AT25" i="1"/>
  <c r="AV25" i="1"/>
  <c r="AT26" i="1"/>
  <c r="AV26" i="1"/>
  <c r="AT29" i="1"/>
  <c r="AV29" i="1"/>
  <c r="AT30" i="1"/>
  <c r="AV30" i="1"/>
  <c r="AT31" i="1"/>
  <c r="AV31" i="1"/>
  <c r="AV33" i="1"/>
  <c r="AT38" i="1"/>
  <c r="AV38" i="1"/>
  <c r="AT39" i="1"/>
  <c r="AV39" i="1"/>
  <c r="AT40" i="1"/>
  <c r="AV40" i="1"/>
  <c r="AT42" i="1"/>
  <c r="AV42" i="1"/>
  <c r="AT44" i="1"/>
  <c r="AV44" i="1"/>
  <c r="AU46" i="1"/>
  <c r="AT46" i="1"/>
  <c r="AV46" i="1"/>
  <c r="AU48" i="1"/>
  <c r="AV48" i="1"/>
  <c r="AT50" i="1"/>
  <c r="AV50" i="1"/>
  <c r="AT52" i="1"/>
  <c r="AV52" i="1"/>
  <c r="AT53" i="1"/>
  <c r="AV53" i="1"/>
  <c r="AT54" i="1"/>
  <c r="AV54" i="1"/>
  <c r="AT56" i="1"/>
  <c r="AV56" i="1"/>
  <c r="AT57" i="1"/>
  <c r="AV57" i="1"/>
  <c r="AT58" i="1"/>
  <c r="AV58" i="1"/>
  <c r="AV59" i="1"/>
  <c r="BC15" i="1"/>
  <c r="AZ16" i="1"/>
  <c r="BB16" i="1"/>
  <c r="BC16" i="1"/>
  <c r="BC17" i="1"/>
  <c r="BA19" i="1"/>
  <c r="AZ19" i="1"/>
  <c r="BB19" i="1"/>
  <c r="BC19" i="1"/>
  <c r="AZ21" i="1"/>
  <c r="BB21" i="1"/>
  <c r="BC21" i="1"/>
  <c r="AZ22" i="1"/>
  <c r="BB22" i="1"/>
  <c r="BC22" i="1"/>
  <c r="AZ23" i="1"/>
  <c r="BB23" i="1"/>
  <c r="BC23" i="1"/>
  <c r="BC25" i="1"/>
  <c r="BA26" i="1"/>
  <c r="AZ26" i="1"/>
  <c r="BB26" i="1"/>
  <c r="BC26" i="1"/>
  <c r="BC27" i="1"/>
  <c r="BC28" i="1"/>
  <c r="BC29" i="1"/>
  <c r="BA30" i="1"/>
  <c r="AZ30" i="1"/>
  <c r="BB30" i="1"/>
  <c r="BC30" i="1"/>
  <c r="BA31" i="1"/>
  <c r="AZ31" i="1"/>
  <c r="BB31" i="1"/>
  <c r="BC31" i="1"/>
  <c r="BC32" i="1"/>
  <c r="BC33" i="1"/>
  <c r="BC35" i="1"/>
  <c r="BC36" i="1"/>
  <c r="BC37" i="1"/>
  <c r="BA38" i="1"/>
  <c r="AZ38" i="1"/>
  <c r="BB38" i="1"/>
  <c r="BC38" i="1"/>
  <c r="AZ39" i="1"/>
  <c r="BB39" i="1"/>
  <c r="BC39" i="1"/>
  <c r="BC40" i="1"/>
  <c r="AZ41" i="1"/>
  <c r="BB41" i="1"/>
  <c r="BC41" i="1"/>
  <c r="BA42" i="1"/>
  <c r="AZ42" i="1"/>
  <c r="BB42" i="1"/>
  <c r="BC42" i="1"/>
  <c r="BA43" i="1"/>
  <c r="AZ43" i="1"/>
  <c r="BB43" i="1"/>
  <c r="BC43" i="1"/>
  <c r="AZ44" i="1"/>
  <c r="BB44" i="1"/>
  <c r="BC44" i="1"/>
  <c r="AI46" i="1"/>
  <c r="AC46" i="1"/>
  <c r="BA46" i="1"/>
  <c r="AZ46" i="1"/>
  <c r="BB46" i="1"/>
  <c r="BC46" i="1"/>
  <c r="BA48" i="1"/>
  <c r="AZ48" i="1"/>
  <c r="BB48" i="1"/>
  <c r="BC48" i="1"/>
  <c r="BA50" i="1"/>
  <c r="AZ50" i="1"/>
  <c r="BB50" i="1"/>
  <c r="BC50" i="1"/>
  <c r="AZ52" i="1"/>
  <c r="BB52" i="1"/>
  <c r="BC52" i="1"/>
  <c r="AZ53" i="1"/>
  <c r="BB53" i="1"/>
  <c r="BC53" i="1"/>
  <c r="AZ54" i="1"/>
  <c r="BB54" i="1"/>
  <c r="BC54" i="1"/>
  <c r="AZ55" i="1"/>
  <c r="BB55" i="1"/>
  <c r="BC55" i="1"/>
  <c r="AZ56" i="1"/>
  <c r="BB56" i="1"/>
  <c r="BC56" i="1"/>
  <c r="BC57" i="1"/>
  <c r="BC58" i="1"/>
  <c r="BA59" i="1"/>
  <c r="AT17" i="1"/>
  <c r="AS33" i="1"/>
  <c r="BA29" i="1"/>
  <c r="BA28" i="1"/>
  <c r="BA27" i="1"/>
  <c r="BA25" i="1"/>
  <c r="BA37" i="1"/>
  <c r="AU37" i="1"/>
  <c r="AU35" i="1"/>
  <c r="AY56" i="1"/>
  <c r="AY33" i="1"/>
  <c r="AA15" i="1"/>
  <c r="AB15" i="1"/>
  <c r="AG15" i="1"/>
  <c r="AH15" i="1"/>
  <c r="AM15" i="1"/>
  <c r="AN15" i="1"/>
  <c r="AS15" i="1"/>
  <c r="AT15" i="1"/>
  <c r="AY15" i="1"/>
  <c r="AZ15" i="1"/>
  <c r="AA16" i="1"/>
  <c r="AB16" i="1"/>
  <c r="AG16" i="1"/>
  <c r="AH16" i="1"/>
  <c r="AJ16" i="1"/>
  <c r="AM16" i="1"/>
  <c r="AN16" i="1"/>
  <c r="AS16" i="1"/>
  <c r="AT16" i="1"/>
  <c r="AY16" i="1"/>
  <c r="AA17" i="1"/>
  <c r="AB17" i="1"/>
  <c r="AG17" i="1"/>
  <c r="AH17" i="1"/>
  <c r="AJ17" i="1"/>
  <c r="AM17" i="1"/>
  <c r="AN17" i="1"/>
  <c r="AS17" i="1"/>
  <c r="AY17" i="1"/>
  <c r="AZ17" i="1"/>
  <c r="AA19" i="1"/>
  <c r="AB19" i="1"/>
  <c r="AD19" i="1"/>
  <c r="AG19" i="1"/>
  <c r="AH19" i="1"/>
  <c r="AM19" i="1"/>
  <c r="AN19" i="1"/>
  <c r="AP19" i="1"/>
  <c r="AS19" i="1"/>
  <c r="AY19" i="1"/>
  <c r="AA21" i="1"/>
  <c r="AB21" i="1"/>
  <c r="AG21" i="1"/>
  <c r="AH21" i="1"/>
  <c r="AM21" i="1"/>
  <c r="AN21" i="1"/>
  <c r="AS21" i="1"/>
  <c r="AT21" i="1"/>
  <c r="AY21" i="1"/>
  <c r="AA22" i="1"/>
  <c r="AB22" i="1"/>
  <c r="AD22" i="1"/>
  <c r="AG22" i="1"/>
  <c r="AH22" i="1"/>
  <c r="AM22" i="1"/>
  <c r="AN22" i="1"/>
  <c r="AP22" i="1"/>
  <c r="AS22" i="1"/>
  <c r="AT22" i="1"/>
  <c r="AY22" i="1"/>
  <c r="AA23" i="1"/>
  <c r="AB23" i="1"/>
  <c r="AG23" i="1"/>
  <c r="AH23" i="1"/>
  <c r="AM23" i="1"/>
  <c r="AN23" i="1"/>
  <c r="AP23" i="1"/>
  <c r="AS23" i="1"/>
  <c r="AY23" i="1"/>
  <c r="AA25" i="1"/>
  <c r="AB25" i="1"/>
  <c r="AD25" i="1"/>
  <c r="AG25" i="1"/>
  <c r="AH25" i="1"/>
  <c r="AM25" i="1"/>
  <c r="AN25" i="1"/>
  <c r="AS25" i="1"/>
  <c r="AY25" i="1"/>
  <c r="AZ25" i="1"/>
  <c r="AA26" i="1"/>
  <c r="AB26" i="1"/>
  <c r="AG26" i="1"/>
  <c r="AH26" i="1"/>
  <c r="AM26" i="1"/>
  <c r="AN26" i="1"/>
  <c r="AP26" i="1"/>
  <c r="AS26" i="1"/>
  <c r="AY26" i="1"/>
  <c r="AA27" i="1"/>
  <c r="AB27" i="1"/>
  <c r="AG27" i="1"/>
  <c r="AH27" i="1"/>
  <c r="AM27" i="1"/>
  <c r="AN27" i="1"/>
  <c r="AP27" i="1"/>
  <c r="AS27" i="1"/>
  <c r="AT27" i="1"/>
  <c r="AY27" i="1"/>
  <c r="AZ27" i="1"/>
  <c r="AA28" i="1"/>
  <c r="AB28" i="1"/>
  <c r="AD28" i="1"/>
  <c r="AG28" i="1"/>
  <c r="AH28" i="1"/>
  <c r="AM28" i="1"/>
  <c r="AN28" i="1"/>
  <c r="AS28" i="1"/>
  <c r="AT28" i="1"/>
  <c r="AY28" i="1"/>
  <c r="AZ28" i="1"/>
  <c r="AA29" i="1"/>
  <c r="AB29" i="1"/>
  <c r="AD29" i="1"/>
  <c r="AG29" i="1"/>
  <c r="AH29" i="1"/>
  <c r="AM29" i="1"/>
  <c r="AN29" i="1"/>
  <c r="AS29" i="1"/>
  <c r="AY29" i="1"/>
  <c r="AZ29" i="1"/>
  <c r="AA30" i="1"/>
  <c r="AB30" i="1"/>
  <c r="AD30" i="1"/>
  <c r="AG30" i="1"/>
  <c r="AH30" i="1"/>
  <c r="AM30" i="1"/>
  <c r="AN30" i="1"/>
  <c r="AP30" i="1"/>
  <c r="AS30" i="1"/>
  <c r="AY30" i="1"/>
  <c r="AA31" i="1"/>
  <c r="AB31" i="1"/>
  <c r="AG31" i="1"/>
  <c r="AH31" i="1"/>
  <c r="AM31" i="1"/>
  <c r="AN31" i="1"/>
  <c r="AS31" i="1"/>
  <c r="AY31" i="1"/>
  <c r="AA32" i="1"/>
  <c r="AB32" i="1"/>
  <c r="AG32" i="1"/>
  <c r="AH32" i="1"/>
  <c r="AM32" i="1"/>
  <c r="AN32" i="1"/>
  <c r="AS32" i="1"/>
  <c r="AT32" i="1"/>
  <c r="AY32" i="1"/>
  <c r="AZ32" i="1"/>
  <c r="AA33" i="1"/>
  <c r="AB33" i="1"/>
  <c r="AA35" i="1"/>
  <c r="AB35" i="1"/>
  <c r="AC35" i="1"/>
  <c r="AG35" i="1"/>
  <c r="AH35" i="1"/>
  <c r="AJ35" i="1"/>
  <c r="AM35" i="1"/>
  <c r="AN35" i="1"/>
  <c r="AP35" i="1"/>
  <c r="AS35" i="1"/>
  <c r="AT35" i="1"/>
  <c r="AY35" i="1"/>
  <c r="AZ35" i="1"/>
  <c r="AA36" i="1"/>
  <c r="AB36" i="1"/>
  <c r="AC36" i="1"/>
  <c r="AD36" i="1"/>
  <c r="AG36" i="1"/>
  <c r="AH36" i="1"/>
  <c r="AJ36" i="1"/>
  <c r="AM36" i="1"/>
  <c r="AN36" i="1"/>
  <c r="AP36" i="1"/>
  <c r="AS36" i="1"/>
  <c r="AT36" i="1"/>
  <c r="AY36" i="1"/>
  <c r="AZ36" i="1"/>
  <c r="AA37" i="1"/>
  <c r="AB37" i="1"/>
  <c r="AG37" i="1"/>
  <c r="AH37" i="1"/>
  <c r="AM37" i="1"/>
  <c r="AN37" i="1"/>
  <c r="AS37" i="1"/>
  <c r="AT37" i="1"/>
  <c r="AY37" i="1"/>
  <c r="AZ37" i="1"/>
  <c r="AA38" i="1"/>
  <c r="AB38" i="1"/>
  <c r="AG38" i="1"/>
  <c r="AH38" i="1"/>
  <c r="AM38" i="1"/>
  <c r="AN38" i="1"/>
  <c r="AP38" i="1"/>
  <c r="AS38" i="1"/>
  <c r="AY38" i="1"/>
  <c r="AA39" i="1"/>
  <c r="AB39" i="1"/>
  <c r="AC39" i="1"/>
  <c r="AD39" i="1"/>
  <c r="AG39" i="1"/>
  <c r="AH39" i="1"/>
  <c r="AM39" i="1"/>
  <c r="AN39" i="1"/>
  <c r="AP39" i="1"/>
  <c r="AS39" i="1"/>
  <c r="AY39" i="1"/>
  <c r="AA40" i="1"/>
  <c r="AB40" i="1"/>
  <c r="AG40" i="1"/>
  <c r="AH40" i="1"/>
  <c r="AM40" i="1"/>
  <c r="AN40" i="1"/>
  <c r="AS40" i="1"/>
  <c r="AY40" i="1"/>
  <c r="AZ40" i="1"/>
  <c r="AA41" i="1"/>
  <c r="AB41" i="1"/>
  <c r="AC41" i="1"/>
  <c r="AD41" i="1"/>
  <c r="AG41" i="1"/>
  <c r="AH41" i="1"/>
  <c r="AM41" i="1"/>
  <c r="AN41" i="1"/>
  <c r="AP41" i="1"/>
  <c r="AS41" i="1"/>
  <c r="AT41" i="1"/>
  <c r="AY41" i="1"/>
  <c r="AA42" i="1"/>
  <c r="AB42" i="1"/>
  <c r="AG42" i="1"/>
  <c r="AH42" i="1"/>
  <c r="AM42" i="1"/>
  <c r="AN42" i="1"/>
  <c r="AP42" i="1"/>
  <c r="AS42" i="1"/>
  <c r="AY42" i="1"/>
  <c r="AA43" i="1"/>
  <c r="AB43" i="1"/>
  <c r="AD43" i="1"/>
  <c r="AG43" i="1"/>
  <c r="AH43" i="1"/>
  <c r="AM43" i="1"/>
  <c r="AN43" i="1"/>
  <c r="AP43" i="1"/>
  <c r="AS43" i="1"/>
  <c r="AT43" i="1"/>
  <c r="AY43" i="1"/>
  <c r="AA44" i="1"/>
  <c r="AC44" i="1"/>
  <c r="AD44" i="1"/>
  <c r="AG44" i="1"/>
  <c r="AH44" i="1"/>
  <c r="AJ44" i="1"/>
  <c r="AM44" i="1"/>
  <c r="AN44" i="1"/>
  <c r="AP44" i="1"/>
  <c r="AS44" i="1"/>
  <c r="AY44" i="1"/>
  <c r="AA46" i="1"/>
  <c r="AB46" i="1"/>
  <c r="AD46" i="1"/>
  <c r="AG46" i="1"/>
  <c r="AH46" i="1"/>
  <c r="AJ46" i="1"/>
  <c r="AM46" i="1"/>
  <c r="AN46" i="1"/>
  <c r="AP46" i="1"/>
  <c r="AS46" i="1"/>
  <c r="AY46" i="1"/>
  <c r="AA48" i="1"/>
  <c r="AB48" i="1"/>
  <c r="AG48" i="1"/>
  <c r="AH48" i="1"/>
  <c r="AM48" i="1"/>
  <c r="AP48" i="1"/>
  <c r="AS48" i="1"/>
  <c r="AY48" i="1"/>
  <c r="AA50" i="1"/>
  <c r="AB50" i="1"/>
  <c r="AG50" i="1"/>
  <c r="AH50" i="1"/>
  <c r="AM50" i="1"/>
  <c r="AN50" i="1"/>
  <c r="AP50" i="1"/>
  <c r="AS50" i="1"/>
  <c r="AY50" i="1"/>
  <c r="AA52" i="1"/>
  <c r="AB52" i="1"/>
  <c r="AG52" i="1"/>
  <c r="AH52" i="1"/>
  <c r="AM52" i="1"/>
  <c r="AN52" i="1"/>
  <c r="AS52" i="1"/>
  <c r="AY52" i="1"/>
  <c r="AA53" i="1"/>
  <c r="AB53" i="1"/>
  <c r="AG53" i="1"/>
  <c r="AH53" i="1"/>
  <c r="AM53" i="1"/>
  <c r="AN53" i="1"/>
  <c r="AS53" i="1"/>
  <c r="AY53" i="1"/>
  <c r="AA54" i="1"/>
  <c r="AB54" i="1"/>
  <c r="AH54" i="1"/>
  <c r="AJ54" i="1"/>
  <c r="AG54" i="1"/>
  <c r="AM54" i="1"/>
  <c r="AN54" i="1"/>
  <c r="AS54" i="1"/>
  <c r="AY54" i="1"/>
  <c r="AA55" i="1"/>
  <c r="AB55" i="1"/>
  <c r="AG55" i="1"/>
  <c r="AH55" i="1"/>
  <c r="AM55" i="1"/>
  <c r="AN55" i="1"/>
  <c r="AP55" i="1"/>
  <c r="AS55" i="1"/>
  <c r="AT55" i="1"/>
  <c r="AY55" i="1"/>
  <c r="AA56" i="1"/>
  <c r="AB56" i="1"/>
  <c r="AG56" i="1"/>
  <c r="AH56" i="1"/>
  <c r="AJ56" i="1"/>
  <c r="AM56" i="1"/>
  <c r="AN56" i="1"/>
  <c r="AS56" i="1"/>
  <c r="AA57" i="1"/>
  <c r="AB57" i="1"/>
  <c r="AG57" i="1"/>
  <c r="AH57" i="1"/>
  <c r="AJ57" i="1"/>
  <c r="AM57" i="1"/>
  <c r="AN57" i="1"/>
  <c r="AP57" i="1"/>
  <c r="AS57" i="1"/>
  <c r="AY57" i="1"/>
  <c r="AZ57" i="1"/>
  <c r="AA58" i="1"/>
  <c r="AB58" i="1"/>
  <c r="AD58" i="1"/>
  <c r="AZ58" i="1"/>
  <c r="AG58" i="1"/>
  <c r="AH58" i="1"/>
  <c r="AM58" i="1"/>
  <c r="AN58" i="1"/>
  <c r="AP58" i="1"/>
  <c r="AS58" i="1"/>
  <c r="AY58" i="1"/>
  <c r="E59" i="1"/>
  <c r="AD59" i="1"/>
  <c r="AP59" i="1"/>
  <c r="AJ59" i="1"/>
</calcChain>
</file>

<file path=xl/sharedStrings.xml><?xml version="1.0" encoding="utf-8"?>
<sst xmlns="http://schemas.openxmlformats.org/spreadsheetml/2006/main" count="995" uniqueCount="574">
  <si>
    <t>SECRETARIA DISTRITAL DE GOBIERNO</t>
  </si>
  <si>
    <t>VIGENCIA DE LA PLANEACIÓN</t>
  </si>
  <si>
    <t>CONTROL DE CAMBIOS</t>
  </si>
  <si>
    <t>DEPENDENCIA</t>
  </si>
  <si>
    <t>ALCALDIA LOCAL DE SAN CRISTOBAL</t>
  </si>
  <si>
    <t>VERSIÓN</t>
  </si>
  <si>
    <t>FECHA</t>
  </si>
  <si>
    <t>DESCRIPCIÓN DE LA MODIFICACIÓN</t>
  </si>
  <si>
    <t>ALCALDE LOCAL</t>
  </si>
  <si>
    <t>ALCALDE/SA LOCAL DE SAN CRISTOBAL</t>
  </si>
  <si>
    <t>PLAN ESTRATEGICO INSTITUCIONAL</t>
  </si>
  <si>
    <t>SEGUIMIENTO PLAN GESTION DEL PROCESO</t>
  </si>
  <si>
    <t xml:space="preserve">EVALUACIÓN I TRIMESTRE </t>
  </si>
  <si>
    <t xml:space="preserve">EVALUACIÓN II TRIMESTRE </t>
  </si>
  <si>
    <t xml:space="preserve">EVALUACIÓN III TRIMESTRE </t>
  </si>
  <si>
    <t xml:space="preserve">EVALUACIÓN IV TRIMESTRE </t>
  </si>
  <si>
    <t>EVALUACIÓN FINAL PLAN DE GESTION</t>
  </si>
  <si>
    <t>PROGRAMADO EN LA VIGENCIA</t>
  </si>
  <si>
    <t>FINANCIACIÓN DE LA ACTIVIDAD</t>
  </si>
  <si>
    <t xml:space="preserve">RESULTADO INDICADOR </t>
  </si>
  <si>
    <t>RESULTADO DE LA MEDICION</t>
  </si>
  <si>
    <t>ANÁLISIS DE AVANCE</t>
  </si>
  <si>
    <t>MEDIO DE VERIFICACIÓN</t>
  </si>
  <si>
    <t>ANÁLISIS DE RESULTADO</t>
  </si>
  <si>
    <t>N° META</t>
  </si>
  <si>
    <t>OBJETIVO ESTRATÉGICO</t>
  </si>
  <si>
    <t>PROCESO</t>
  </si>
  <si>
    <t>META PLAN DE GESTION VIGENCIA</t>
  </si>
  <si>
    <t>PONDERACION DE LA META</t>
  </si>
  <si>
    <t>TIPO DE META</t>
  </si>
  <si>
    <t>NOMBRE DEL INDICADOR</t>
  </si>
  <si>
    <t>FORMULA DEL INDICADOR</t>
  </si>
  <si>
    <t>LINEA BASE</t>
  </si>
  <si>
    <t>TIPO DE PROGRAMACION</t>
  </si>
  <si>
    <t>UNIDAD DE MEDIDA</t>
  </si>
  <si>
    <t>I TRI</t>
  </si>
  <si>
    <t>II TRI</t>
  </si>
  <si>
    <t>III TRI</t>
  </si>
  <si>
    <t>IV TRI</t>
  </si>
  <si>
    <t>TOTAL PROGRAMACION VIGENCIA</t>
  </si>
  <si>
    <t>TIPO DE INDICADOR</t>
  </si>
  <si>
    <t>FUENTE DE INFORMACIÓN</t>
  </si>
  <si>
    <t>RESPONSABLES DE LA ACTIVIDAD</t>
  </si>
  <si>
    <t>METODO DE VERIFICACIÓN AL SEGUIMIENTO</t>
  </si>
  <si>
    <t>REPORTA CB0404</t>
  </si>
  <si>
    <t>FUENTE</t>
  </si>
  <si>
    <t>RUBRO GASTO FUNCIONAMIENTO</t>
  </si>
  <si>
    <t xml:space="preserve">PROYECTO DE INVERSIÓN </t>
  </si>
  <si>
    <t>VALOR ESTIMADO (En millones de pesos colombianos)</t>
  </si>
  <si>
    <t>PROGRAMADO</t>
  </si>
  <si>
    <t>EJECUTADO</t>
  </si>
  <si>
    <t>EJECUCIÓN PONDERADA</t>
  </si>
  <si>
    <t>x</t>
  </si>
  <si>
    <t>GF / INV</t>
  </si>
  <si>
    <t>CODIGO</t>
  </si>
  <si>
    <t xml:space="preserve">NOMBRE </t>
  </si>
  <si>
    <t xml:space="preserve">Fortalecer la capacidad institucional y para el ejercicio de la función  policiva por parte de las Autoridades locales a cargo de la SDG. </t>
  </si>
  <si>
    <t xml:space="preserve">GESTIÓN PUBLICA TERRITORIAL LOCAL
</t>
  </si>
  <si>
    <t>Ejecutar el 95% del Plan de Acción aprobado por el Consejo Local de Gobierno</t>
  </si>
  <si>
    <t>GESTIÓN</t>
  </si>
  <si>
    <t>Porcentaje de Ejecución del Plan de Acción del Consejo Local de Gobierno</t>
  </si>
  <si>
    <t>(Numero de Actividades del Plan de Acción Cumplidas/Numero de Actividad del Plan de Acción del CLG)*100</t>
  </si>
  <si>
    <t>CRECIENTE</t>
  </si>
  <si>
    <t>Plan de Acción del Consejo Local de Gobierno</t>
  </si>
  <si>
    <t>EFICACIA</t>
  </si>
  <si>
    <t>Matriz de seguimiento al Plan de acción CLG</t>
  </si>
  <si>
    <t>Coordinadora administrativa y Financiera</t>
  </si>
  <si>
    <t>Verificación cumplimiento de acciones del plan de acción</t>
  </si>
  <si>
    <t>SI</t>
  </si>
  <si>
    <t>GASTOS DE INVERSION</t>
  </si>
  <si>
    <t>Acciones de Desarrollo y Fortalecimiento Institucional</t>
  </si>
  <si>
    <t>No se programó en el periodo</t>
  </si>
  <si>
    <t>Se destaca CLG realizado con la presencia de Secretaríos de despacho en la UPZ 51</t>
  </si>
  <si>
    <t>°Actas CLG
°Informe I semestre CLG</t>
  </si>
  <si>
    <t>Actividades:                              - Encuentro Ciudadano liderado por Alcalde Mayor de Bogotá, a través de la SDG, SEGURIDAD, Otras Autoridades Locales UPZ 51 Los Libertadores  28 julio de 2018 Salon Comunal Barrio Juan Rey II Sector;                    - Avances logros proceso de articulacion Estrategia Abordaje Territorial en CLOPS por parte de la SDIS. Criterios de monitoreo y seguimiento a su implementación. Mesas territoriales CLOPS y UAT tematicas acordadas por cada UPZ.                                           - Jornadas de socialización CLOPS  con SDIS: 26 de Julio de 2018 UPZ 20 DE JULIO, Temàtica Infancia y Adolescencia;  24 de Agosto de 2018  UPZ LA GLORIA Tematica: Envejecimiento y Vejez; 21 de Septiembre de 2018 UPZ SAN BLAS, tematica Maternidad y Paternidad Responsable.                            - Boletines informativos sector cultura recre y dep.  Sector Movilidad Reportes Rutas SITP.  Acciones desarrolladas por los sectores para divulgación información localdad pagina web, medios comunicación, periodico local.                                                  - Presentación de las reflexiones respecto a las competencias del Alcalde Local y los procesos de Articulación con los sectores.    Sesión CLG del 04-07-2018.              - Seguimiento compromisos estipulados en cada sesión CLG 2018.  Socialización Informe I Semestre CLG 2018.</t>
  </si>
  <si>
    <t xml:space="preserve">Actas del CLG del 04 de julio, 01 de agosto, 05 de septiembre, Matriz Plan  de Acción CLG corte septiembre de 2018 </t>
  </si>
  <si>
    <t xml:space="preserve">Actividades:                                              - Jornadas de socialización CLOPS  con SDIS: 19  de Octubre de 2018  UPZ  SOSIEGO Tematica: Seguridad Alimentaria y Nutricional; 23  de Noviembre de 2018  UPZ  LIBERTADORES Tematica: Mujer y Genero.                                                       - Presentación avances de la ejecución presupuestal del FDL San Cristóbal vigencia 2018 y de los sectores IDPAC, IDU, Informe tecnico de los proyectos de inversión IDU, de los proyectos de  inversion infraest. IED por SED de la vigencia 2018 en la Localidad de San Cristóbal y los Proyectos de Gran Impacto en la Localidad.                            - Evaluación del avance de las mesas territoriales adelantadas por el CLOPS relacionadas con el componente de soluciones integrales: Iniciativas comunitarias.  Priorización Categoria Polìtica Pública                                           -Balance  del cumplimiento de metas y evaluación de la ejecución de acciones contempladas en el Plan de Acción CLG 2018,  determinando un cumplimiento del 96% y aprobado por los directivos delegados miembros del CLG. </t>
  </si>
  <si>
    <t>Actas del CLG del 03 de octubre, 07 de noviembre, 04  de diciembre de 2018, Plan  de Acción CLG 2018  e informe semestral CLG (II SEMESTRE DE 2018)</t>
  </si>
  <si>
    <t>En cumplimiento a lo normado en el Decreto 340 de 2007 las actividades desempeñadas por el CLG San Cristóbal,  con base en el Plan de Acción  2018 se evidencia que se realizaron las sesiones ordinarias y extraordinarias convocadas durante la vigencia,  con un promedio total de asistencia por parte de los sectores del 78%  y el cumplimiento de ejecución de metas  establecidas en el 96% previa socialización, evaluación y seguimiento de su ejecución en la ultima sesión del 4 de diciembre de 2018 con directivos y delegados de los sectores asistentes.   En este sentido se logró consolidar una metodología para abordar las funciones y acciones del CLG con una aplicabilidad de área hacia el territorio que permite su evaluación, retroalimentación y actualización, a través del desarrollo de actividades programadas,  con unos contenidos especificos y por supuesto responsabilidades por parte de la administración local y los sectores e instituciones en el territorio,  apuntandole al fortalecimiento y cumplimiento de diversas necesidades y problematicas de la localidad y que constituye el Plan de Acción 2018 previo analisis a las funciones que tiene este espacio de articulación en materia juridica y política administrativa.    Así mismo,  se identificaron los aportes y reflexiones tanto distritales como locales en la gestión de 2018, con base en las potencialidades evidenciadas de las instituciones del CLG en las intervenciones de tipo local, la convergencia del CLG de las autoridades locales, en la permanencia constante en este espacio con la administración local.  En sintesis, la concertación del plan de acción del CLG en esta vigencia se desarrolló en tres campos a saber: La Priorización de acciones para 2018, la Territorialización de la inversión 2018 y el Plan Integral de Política Pública.</t>
  </si>
  <si>
    <t>Incrementar en un 40% la participación de los ciudadanos en la audiencia de rendición de cuentas</t>
  </si>
  <si>
    <t>RETADORA (MEJORA)</t>
  </si>
  <si>
    <t>Incremento en el porcentaje de Participación de los Ciudadanos en la Audiencia de Rendición de Cuentas</t>
  </si>
  <si>
    <t>(Numero de Ciudadanos Participantes en la Rendición de Cuentas en el año 2018 - Numero de Ciudadanos Participantes en la Rendición de Cuentas en el año 2017 /Numero de Ciudadanos Participantes en la Rendición de Cuentas Vigencia 2017)*100</t>
  </si>
  <si>
    <t>SUMA</t>
  </si>
  <si>
    <t>Ciudadanos Participantes en la Rendición de Cuentas 2017</t>
  </si>
  <si>
    <t>Listados de asistencia Audiencia Rendición de Cuentas</t>
  </si>
  <si>
    <t>Promotor de Calidad</t>
  </si>
  <si>
    <t>Inspección de listados de asistencia</t>
  </si>
  <si>
    <t>NO</t>
  </si>
  <si>
    <t>En la audiencia del año 2018 asistieron 400 personas, que comparadas con las 339 asistentes a la audiencia del año 2017, significa un incremento del 18%</t>
  </si>
  <si>
    <t>Listados de asistencia 2017 y 2018</t>
  </si>
  <si>
    <t>Meta no programada</t>
  </si>
  <si>
    <t>meta no programada</t>
  </si>
  <si>
    <t>Lograr el 40% de avance en el cumplimiento fisico del Plan de Desarrollo Local</t>
  </si>
  <si>
    <t>Porcentaje de Avance en el Cumplimiento Fisico del Plan de Desarrollo Local</t>
  </si>
  <si>
    <t>Metas físicas ejecutadas a la fecha de corte / Metas físicas programadas en el cuatrienio X 100</t>
  </si>
  <si>
    <t>Metas fisicas del PDL</t>
  </si>
  <si>
    <t>EFECTIVIDAD</t>
  </si>
  <si>
    <t>Matriz unificada de seguimiento a la inversión MUSSI</t>
  </si>
  <si>
    <t>Profesional Especializado Oficina de planeación</t>
  </si>
  <si>
    <t>Verificación Mussi</t>
  </si>
  <si>
    <t>La fuente de esta información es un documento que elabora la Secretaría Distrtal de Planeación. Una vez sea entregado se hará el reporte respectivo</t>
  </si>
  <si>
    <t>La fuente de esta información es un documento que elabora la Secretaría Distrtal de Planeación. Una vez sea entregado, se hará el reporte respectivo</t>
  </si>
  <si>
    <t>El cumplimiento de la meta fue del 39% según informe de la SDP. Las metas de mayor avance son las del pilar Democracia Urbana</t>
  </si>
  <si>
    <t>De acuerdo con el reporte remitido por la SDP la alcaldía local cuenta con un 45% de avance acumulado entregado</t>
  </si>
  <si>
    <t>Informe SDP</t>
  </si>
  <si>
    <t>45%%</t>
  </si>
  <si>
    <t>TOTAL PROCESO</t>
  </si>
  <si>
    <t xml:space="preserve">RELACIONES ESTRATEGICAS
</t>
  </si>
  <si>
    <t>Responder oportunamente el 100% de los ejercicios de control politico, derechos de petición y/o solicitudes de información que realice el Concejo de Bogota D.C y el Congreso de la República conforme con los mecanismos diseñados e implementados en la vigencia 2017</t>
  </si>
  <si>
    <t xml:space="preserve">Porcentaje de Respuestas Oportunas de los ejercicios de control politico, derechos de petición y/o solicitudes de información que realice el Concejo de Bogota D.C y el Congreso de la República </t>
  </si>
  <si>
    <t>(Numero de Respuestas Oportunas a los Ejercicios de Control Politico, Derechos de Petición y/o Solicitudes de Información Realice el Concejo de Bogota D.C y el Congreso de la República/Total de Solicitudes por Ejercicios de Control Politico, Derechos de Petición y/o Información que realice el Concejo de Bogota D.C y el Congreso de la República)*100</t>
  </si>
  <si>
    <t>NO DISPONIBLE</t>
  </si>
  <si>
    <t>CONSTANTE</t>
  </si>
  <si>
    <t xml:space="preserve">Respuestas Oportunas de los ejercicios de control politico, derechos de petición y/o solicitudes de información que realice el Concejo de Bogota D.C y el Congreso de la República </t>
  </si>
  <si>
    <t>Planilla de cálculo de seguimiento a respuesta a peticiones</t>
  </si>
  <si>
    <t>Verificación oportunidad de respuestas en planilla de cálculo de seguimiento</t>
  </si>
  <si>
    <t>En el periodo se recibieron3 requerimientos del Concejo Distrital y 1 se respondió oportunamente</t>
  </si>
  <si>
    <t xml:space="preserve">En el periodo se recibieron 22 requerimientos del Concejo Distrital y 11 se respondieron oportunamente, esto debido a que de los 11 contestados inoportunamente 06 se contestaron al dia siguiente del vencimiento.
</t>
  </si>
  <si>
    <t>Base de datos de seguimiento de peticiones, quejas y sugerencias de Servico al Ciudadano de Secretaría de Gobierno</t>
  </si>
  <si>
    <t>En el tercer periodo se recibieron cuatro requerimientos del Concejo Distrital y dos se respondieron oportunamente.</t>
  </si>
  <si>
    <t>Sistema Orfeo</t>
  </si>
  <si>
    <t>En el cuarto periodo se recibieron cinco requerimientos del Concejo Distrital y cuatro se respondieron oportunamente.</t>
  </si>
  <si>
    <t>En el año 2018 se recibieron 34 peticiones del Concejo Distritral, de los cuales oportunamente se contestaron 18.</t>
  </si>
  <si>
    <t xml:space="preserve">COMUNICACIONES ESTRATEGICAS
</t>
  </si>
  <si>
    <t>Formular e implementar  un plan de comunicaciones para la alcaldía local durante la vigencia 2018</t>
  </si>
  <si>
    <t>Plan de Comunicaciones Formulado e Implementado</t>
  </si>
  <si>
    <t>Número de planes de comunicaciones formulados e implementados</t>
  </si>
  <si>
    <t>PLAN DE COMUNICACIONES</t>
  </si>
  <si>
    <t>Cronograma actividades plan de comunicaciones</t>
  </si>
  <si>
    <t>Profesional Comunicaciones Alcaldía</t>
  </si>
  <si>
    <t>Verificación cumplimiento actividades del plan de comunicaciones</t>
  </si>
  <si>
    <t>El plan fue realizado siguiendo los lineamientos de la SDG</t>
  </si>
  <si>
    <t>°Acta de aprobación por el Alcalde Local
°Acta de socialización el equipo directivo de la Alcaldía</t>
  </si>
  <si>
    <t>meta no progrmada</t>
  </si>
  <si>
    <t>De acuerso a lo planteado en el plan de gestión, se logró formular e implementar un plan de comunicaciones adecuado para las necesidades en materia de comunicación; que tiene la Alcaldía Local de San Cristóbal.</t>
  </si>
  <si>
    <t xml:space="preserve">Realizar  tres campañas externas de posicionamiento y difusión de los resultados obtenidos en la ejecución del Plan de Desarrollo Local.
</t>
  </si>
  <si>
    <t>Campañas Externas Realizadas</t>
  </si>
  <si>
    <t xml:space="preserve">Número de campañas externas de difusión de los resultados obtenidos en la ejecución del PDL realizadas </t>
  </si>
  <si>
    <t>CAMPAÑA EXTERNAS</t>
  </si>
  <si>
    <t>Cronograma actividades campañas de comunicación</t>
  </si>
  <si>
    <t>Verificación cumplimiento actividades de cada campaña</t>
  </si>
  <si>
    <t xml:space="preserve">Se formuló e implementó una estrategia de comunicación externa para la convocatoria y socialización de los diálogos ciudadanos solicitados por la Veeduría Distrital al Fondo de Desarrollo Local como primer momento de la rendición de cuentas 2017. </t>
  </si>
  <si>
    <t>Encuesta, Fotos, enlaces de publicaciones en redes sociales , presentación para diálogos ciudadanos, archivo excel con resultados de la encuesta.</t>
  </si>
  <si>
    <t>Se reporta la campaña "San Cristóbal se viste de Colores"</t>
  </si>
  <si>
    <t>°Piezas gráficas
°Publicaciones</t>
  </si>
  <si>
    <t>Se realizó una campaña de  comunicación externa, con el fin de  visibilizarle a la comunidad de la localidad de San Cristóbal, la existencia de las versiones digitales con las que cuenta el periódico local Cuarta Voz.</t>
  </si>
  <si>
    <t xml:space="preserve">Archivos e imágenes anexos en la carpeta evidencias plan de gestión . III trimestre,- carpeta   Meta  6 en  la  plataforma One Drive </t>
  </si>
  <si>
    <t>Se implementaron diversas campañas de comunicación externa que sirvieron para informar y mantener un vínculo directo entre la Administración local y la comunidad de la localidad.</t>
  </si>
  <si>
    <t xml:space="preserve">
Realizar  nueve (9) campañas internas para la Alcaldia Local , las cuales incluya los temas de transparencia, clima laboral y ambiental</t>
  </si>
  <si>
    <t>Campañas Internas Realizadas</t>
  </si>
  <si>
    <t xml:space="preserve">Número de campañas internas para la Alcaldia Local , las cuales incluya los temas de transparencia, clima laboral y ambiental realizadas </t>
  </si>
  <si>
    <t>CAMPAÑA INTERNAS</t>
  </si>
  <si>
    <t>Se realizaron las siguientes campañas:
°Celebración de cumpleaños
°Prende tu bombillo, apaga tu luz
°Alcaldías Locales viven los derehos humanos  </t>
  </si>
  <si>
    <t>°Piezas comunicativas</t>
  </si>
  <si>
    <t>"Se realizaron las siguientes campañas:Amigo Secreto, ORFEO, y Escuela de Gobierno</t>
  </si>
  <si>
    <t xml:space="preserve">Archivos e imágenes anexos en la carpeta evidencias plan de gestión . III trimestre,- carpeta   número 7 en  la  plataforma One Drive </t>
  </si>
  <si>
    <t xml:space="preserve">Se realizaron las siguientes campañas:
- Gran jornada Petfriendy
- Navidad reciclabe 
- Jornada de recreación y juegos tradicionales para servidores públicos de la Alcaldía Local de san Cristóbal
</t>
  </si>
  <si>
    <t>A través de la implentación de las campañas, se logró mantener una comunicación directa, clara y precisa con los servidores públicos de la entidad, lo cual sirvió para alcanzar los distintos objetivos planteados por el Fondo de Desarrollo Local.</t>
  </si>
  <si>
    <t>IVC</t>
  </si>
  <si>
    <t>Archivar 532 actuaciones de obras anteriores a la ley 1801/2016 en la vigencia 2018</t>
  </si>
  <si>
    <t>Actuaciones de obras anteriores a la ley 1801/2016 archivadas en la vigencia 2018</t>
  </si>
  <si>
    <t>Numero de actuaciones de obras anteriores a la ley 1801 /2016 archivadas en la vigencia 2018</t>
  </si>
  <si>
    <t>Auto definitivo de archivo según cifras de SI-ACTUA</t>
  </si>
  <si>
    <t>SIACTUA</t>
  </si>
  <si>
    <t xml:space="preserve">Coordinacion Area de Gestion Policiva </t>
  </si>
  <si>
    <t>Cifras SIACTUA</t>
  </si>
  <si>
    <t>Según cifras de SIACTUA y del Proyecto DIAL la alcaldía local de san cristóbal archivó 162 actuaciones de obras anteriores a la ley 1801 de 2016 durante el primer trimestre del año</t>
  </si>
  <si>
    <t>SI ACTÚA y Proyecto DIAL</t>
  </si>
  <si>
    <t>META NO PROGRAMADA</t>
  </si>
  <si>
    <t>De acuerdo a los datos reportados en powerbi, la Alcaldìa Local archivò 234 actuaciones de obras anteriores a la Ley 1801 de 2016 en el presente trimestre.</t>
  </si>
  <si>
    <t>https://app.powerbi.com/view?r=eyJrIjoiYWEwYzQ4NGQtMWJmZi00YmZjLWE3NjktMWI5NDUxM2M4NTA0IiwidCI6IjE0ZGUxNTVmLWUxOTItNDRkYS05OTRkLTE5MTNkODY1ODM3MiIsImMiOjR9</t>
  </si>
  <si>
    <t>Se realizo el archivo de 49 Actuaciones Administrativas y reportadas en el Aplicativo SI ACTUA </t>
  </si>
  <si>
    <t>En el 2018 se realizo el archivo de 809 Actuaciones Administrativas de obras anteriores a la ley 1801 de 2016</t>
  </si>
  <si>
    <t>Archivar 72 actuaciones de establecimiento de comercio anteriores a la ley 1801/2016 en la vigencia 2018</t>
  </si>
  <si>
    <t>Actuaciones de establecimiento de comercio anteriores a la ley 1801/2016 archivadas en la vigencia 2018</t>
  </si>
  <si>
    <t>Numero de actuaciones de establecimientos de comercio anteriores a la ley 1801 /2016 archivadas en la vigencia 2018</t>
  </si>
  <si>
    <t>Según cifras de SIACTUA y del Proyecto DIAL la alcaldía local de san cristóbal archivó 8 actuaciones de establecimientos de comercio anteriores a la ley 1801 de 2016 durante el primer trimestre del año</t>
  </si>
  <si>
    <t>De acuerdo a los datos reportados en powerbi, la Alcaldìa Local archivò 14  actuaciones de establecimientos comerciales anteriores a la Ley 1801 de 2016 en el presente trimestre.</t>
  </si>
  <si>
    <t>Por medio de la presente envió evidencia de archivo de expedientes por ley 232-95,por actividades económicas archivadas y ya entregadas a archivo general de la alcaldía de  lo cual se anexa tabla excel   gracias</t>
  </si>
  <si>
    <t>La meta es superior a la capacidad operativa del equipo de inspectores, esta observación es remitida por parte de la Alcaldía Local</t>
  </si>
  <si>
    <r>
      <t xml:space="preserve">Realizar </t>
    </r>
    <r>
      <rPr>
        <sz val="12"/>
        <rFont val="Arial Rounded MT Bold"/>
        <family val="2"/>
      </rPr>
      <t>minimo</t>
    </r>
    <r>
      <rPr>
        <b/>
        <sz val="12"/>
        <color indexed="10"/>
        <rFont val="Arial Rounded MT Bold"/>
        <family val="2"/>
      </rPr>
      <t xml:space="preserve"> </t>
    </r>
    <r>
      <rPr>
        <sz val="12"/>
        <rFont val="Arial Rounded MT Bold"/>
        <family val="2"/>
      </rPr>
      <t>20 acciones de control u operativos en materia de urbanismo relacionados con la integridad del Espacio Público</t>
    </r>
  </si>
  <si>
    <t>Acciones de Control u Operativos en Materia de Urbanismo Relacionados con la Integridad del Espacio Público Realizados</t>
  </si>
  <si>
    <t>Numero de Acciones de Control u Operativos en Materia de Urbanimo Relacionados con la Integridad del Espacio Público Realizados</t>
  </si>
  <si>
    <t>Acciones de Control u Operativos en Materia de Urbanimo</t>
  </si>
  <si>
    <t>Actas IVC</t>
  </si>
  <si>
    <t>Profesional Especializado Oficina Jurídica</t>
  </si>
  <si>
    <t>Verificación Actas de visita</t>
  </si>
  <si>
    <t>Se realizaron los operativos de recuperación de espacio público en la localidad teniendo como priorizado el 20 de julio, la Victoria y zonas especiales; se realiza sensibilización y acompañamiento con la policía para la efectiva recuperación.</t>
  </si>
  <si>
    <t>Operativos de recuperación de espacio público, convocados y programados por parte de la oficina de gestión policiva y jurídica de la alcaldía local, se cuenta con el acompañamiento de los gestores locales de seguridad y convivencia de la alcaldía local de san Cristobal , gestor local de la secretaria de gobierno, gestores de seguridad y convivencia de la secretaria de seguridad, convivencia y justicia, dinamizador del código nacional policía y los agentes que designa el comandante de la estación cuarta de policía, estos operativos tienen como finalidad garantizar la debía utilización de la áreas catalogadas como espacio público y zonas recuperadas, lograr organizar las ventas informales sensibilizando a la comunidad sobre la correcta aplicación del código nacional de policía y prevenir no solo la indebida recuperación sino también la extensión comercial, conseguir la recuperación del espacio público en la localidad.</t>
  </si>
  <si>
    <t>Operativos de recuperación de espacio público, convocados y programados por parte de la oficina de gestión policiva y jurídica de la alcaldía local, se cuenta con el acompañamiento de los gestores locales de seguridad y convivencia de la alcaldía local de san Cristobal , gestor local de la secretaria de gobierno, gestores de seguridad y convivencia de la secretaria de seguridad, convivencia y justicia, dinamizador del código nacional policía y los agentes que designa el comandante de la estación cuarta de policía, estos operativos tienen como finalidad garantizar la debía utilización de la áreas catalogadas como espacio público y zonas recuperadas.</t>
  </si>
  <si>
    <t>Actas operativos</t>
  </si>
  <si>
    <t>Operativos de recuperación de espacio público, convocados y programados por parte de la oficina de gestión policiva y jurídica de la alcaldía local, se cuenta con el acompañamiento de los gestores locales de seguridad y convivencia de la alcaldía local de san Cristobal , gestor local de la secretaria de gobierno, gestores de seguridad y convivencia de la secretaria de seguridad, convivencia y justicia, dinamizador del código nacional policía.</t>
  </si>
  <si>
    <t>Operativos de recuperación de espacio público, convocados y programados por parte de la oficina de gestión policiva y jurídica de la alcaldía local, se cuenta con el acompañamiento de los gestores locales de seguridad y convivencia de la alcaldía local de san Cristobal , gestor local de la secretaria de gobierno, gestores de seguridad y convivencia de la secretaria de seguridad, convivencia y justicia, dinamizador del código nacional policía y los agentes que designa el comandante de la estación cuarta de policía.</t>
  </si>
  <si>
    <t>Realizar 42 acciones de control u operativos en materia de actividad economica</t>
  </si>
  <si>
    <t>Acciones de Control u Operativos en materia de actividad economica Realizados</t>
  </si>
  <si>
    <t>Numero de Acciones de Control u Operativos en materia de actividad economica</t>
  </si>
  <si>
    <t>Acciones de Control u Operativos en Materia de Actividad Economica</t>
  </si>
  <si>
    <t>Se realizaron operativos de inspección vigilancia y control en los establecimientos de venta y consumo de licor entre otros de la localidad, en compañía de la secretaria de seguridad y convivencia y la policía nacional aplicando las respectivas medidas correctivas.</t>
  </si>
  <si>
    <t xml:space="preserve">Operativos de inspección vigilancia y control convocados y programados por parte de la oficina de gestión policiva y jurídica de la alcaldía local, se cuenta con el acompañamiento de los gestores locales de seguridad y convivencia de la alcaldía local de san Cristobal , gestor local de la secretaria de gobierno, gestores de seguridad y convivencia de la secretaria de seguridad, convivencia y justicia, dinamizador del código nacional policía y los agentes que designa el comandante de la estación cuarta de policía, estos operativos tienen como finalidad salvaguardar y garantizar la correcta aplicación del código nacional de policía en las diferentes actividades de comercio con venta, expendio y consumo de licor al público dentro de la localidad dando cumplimiento a los parámetros de la secretaria de gobierno.  </t>
  </si>
  <si>
    <t>Se realizaron los operativos conforme a los protocolos especiales para este tipo de eventos; se destaca las acciones para organizar la ocupación del espacio público, como medida temporal, que se realizó en la zona del barrio 20 de Julio</t>
  </si>
  <si>
    <t>Realizar 24 acciones de control u operativos en materia de urbanismo relacionados con la integridad urbanistica</t>
  </si>
  <si>
    <t>Acciones de control u operativos en materia de urbanismo relacionados con la integridad urbanistica Realizados</t>
  </si>
  <si>
    <t>Numero de Acciones de control u operativos en materia de urbanismo relacionados con la integridad urbanistica</t>
  </si>
  <si>
    <t>Acciones de control u operativos en materia de urbanismo relacionados con la integridad urbanistica</t>
  </si>
  <si>
    <t>Profesional Especializado Oficina de obras</t>
  </si>
  <si>
    <t>Se realizaron 4 operativos de control en las siguientes fechas:  05 de febrero de 2018-12 de febrero de 2018-22 de marzo de 2018-29 de marzo de 2018</t>
  </si>
  <si>
    <t xml:space="preserve">En el operativo de fecha 6 de abril de 2018, se visitaron 10 predios los cuales se encuentran en estudio para iniciar o no actuación administrativa; 
En el operativo de fecha 13 de abril de 2018, se visitaron 10 predios los cuales se encuentran en estudio para iniciar o no actuación administrativa; 
En el operativo de fecha 30 de abril de 2018, se visitaron 25 predios los cuales cuentan con actuación administrativa vigente, pendientes de continuar con las etapas procesales pertinentes; En el operativo de fecha 7 de mayo de 2018, se visitaron 10 predios los cuales se encuentran en estudio para iniciar o no actuación administrativa;En el operativo de fecha 16 de mayo de 2018, se visitaron 10 predios los cuales se encuentran en estudio para iniciar o no actuación administrativa; En el operativo de fecha 6 de junio de 2018, se visitaron 6 predios los cuales cuentan con actuación administrativa vigente, pendientes de continuar con las etapas procesales pertinentes; En el operativo de fecha 13 de junio de 2018, se visitaron 20 predios los cuales se encuentran en estudio para iniciar o no actuación administrativa; En el operativo de fecha 15 de junio de 2018, se visitaron 11 predios los cuales se encuentran en estudio para iniciar o no actuación administrativa. </t>
  </si>
  <si>
    <t>Actas de visita</t>
  </si>
  <si>
    <t>En los 3 operativos de fecha 13 de julio de 2018, se visitaron 132 predios los cuales se encuentran en estudio para iniciar o no actuación administrativa.,En el operativo de fecha 18 de julio abril de 2018, se visitaron 10 predios los cuales se encuentran en estudio para iniciar o no actuación administrativa.
 En el operativo de fecha 21 de agosto de 2018, se visitaron 10 predios los cuales se encuentran en estudio para iniciar o no actuación administrativa.En el operativo de fecha 22 de agosto de 2018, se visitaron 18 predios los cuales algunos cuentan con actuación administrativa vigente, pendientes de continuar con las etapas procesales pertinentes.,En el operativo de fecha 14 de septiembre de 2018, se visitaron 10 predios los cuales cuentan con actuación administrativa vigente, pendientes de continuar con las etapas procesales pertinentes.,En el operativo de fecha 27 de septiembre de 2018, se visitaron 10 predios los cuales se encuentran en estudio para iniciar o no actuación administrativa.</t>
  </si>
  <si>
    <t xml:space="preserve">En el operativo del 05 de octubre de 2018 se realizaron las visitas a 10 predios en el Barrio Aguas Claras;,En el operativo del 12 de octubre de 2018, se efectuaron 10 visitas a predios comprendidos en los barrios Aguas Claras, Manila y Quinta Ramos;En el operativo del 19 de noviembre de 2018, se cumplieron con visitas al polígono 47 y Laureles con aproximadamente 45 predios;,En el operativo realizado el 26 de octubre de 2018, se ejecutaron visitas a 10 predios en los barrios, la Cecilia, Laureles, Buenos Aires y Aguas Claras;
</t>
  </si>
  <si>
    <t xml:space="preserve">Se realizo 4 operativos de control en las siguientes fechas:  05 de febrero de 2018-12 de febrero de 2018-22 de marzo de 2018-29 de marzo de 2018.En el operativo de fecha 6 de abril de 2018, se visitaron 10 predios los cuales se encuentran en estudio para iniciar o no actuación administrativa; En el operativo de fecha 13 de abril de 2018, se visitaron 10 predios los cuales se encuentran en estudio para iniciar o no actuación administrativa; En el operativo de fecha 30 de abril de 2018, se visitaron 25 predios los cuales cuentan con actuación administrativa vigente, pendientes de continuar con las etapas procesales pertinentes; En el operativo de fecha 7 de mayo de 2018, se visitaron 10 predios los cuales se encuentran en estudio para iniciar o no actuación administrativa;En el operativo de fecha 16 de mayo de 2018, se visitaron 10 predios los cuales se encuentran en estudio para iniciar o no actuación administrativa; En el operativo de fecha 6 de junio de 2018, se visitaron 6 predios los cuales cuentan con actuación administrativa vigente, pendientes de continuar con las etapas procesales pertinentes; En el operativo de fecha 13 de junio de 2018, se visitaron 20 predios los cuales se encuentran en estudio para iniciar o no actuación administrativa; En el operativo de fecha 15 de junio de 2018, se visitaron 11 predios los cuales se encuentran en estudio para iniciar o no actuación administrativa. En los 3 operativos de fecha 13 de julio de 2018, se visitaron 132 predios los cuales se encuentran en estudio para iniciar o no actuación administrativa.,En el operativo de fecha 18 de julio abril de 2018, se visitaron 10 predios los cuales se encuentran en estudio para iniciar o no actuación administrativa. En el operativo de fecha 21 de agosto de 2018, se visitaron 10 predios los cuales se encuentran en estudio para iniciar o no actuación administrativa.En el operativo de fecha 22 de agosto de 2018, se visitaron 18 predios los cuales algunos cuentan con actuación administrativa vigente, pendientes de continuar con las etapas procesales pertinentes.,En el operativo de fecha 14 de septiembre de 2018, se visitaron 10 predios los cuales cuentan con actuación administrativa vigente, pendientes de continuar con las etapas procesales pertinentes.,En el operativo de fecha 27 de septiembre de 2018, se visitaron 10 predios los cuales se encuentran en estudio para iniciar o no actuación administrativa,En el operativo del 05 de octubre de 2018 se realizaron las visitas a 10 predios en el Barrio Aguas Claras; ,En el operativo del 12 de octubre de 2018, se efectuaron 10 visitas a predios comprendidos en los barrios Aguas Claras, Manila y Quinta Ramos; En el operativo del 19 de noviembre de 2018, se cumplieron con visitas al polígono 47 y Laureles con aproximadamente 45 predios;En el operativo realizado el 26 de octubre de 2018, se ejecutaron visitas a 10 predios en los barrios, la Cecilia, Laureles, Buenos Aires y Aguas Claras; Con base a lo anterior se cumplió con la meta que se fijo para el año 2018
</t>
  </si>
  <si>
    <t>Realizar 12 acciones de control u operativos en materia de ambiente, mineria y relaciones con los animales</t>
  </si>
  <si>
    <t>Acciones de control u operativos en materia de ambiente, mineria y relaciones con los animales Realizados</t>
  </si>
  <si>
    <t>Numero Acciones de control u operativos en materia de ambiente, mineria y relaciones con los animales</t>
  </si>
  <si>
    <t>Acciones de control u operativos en materia de ambiente, mineria y relaciones con los animale</t>
  </si>
  <si>
    <t>Se realizaron 3 operativos de control de medio ambiente obras en las siguientes fechas 29-01-2018// 16 de febrero del 2018 en Guacamayas Malvinas //15 de marzo -2018 l Triángulo en varias polígonos</t>
  </si>
  <si>
    <t>En el operativo ambiental de fecha 25 de abril de 2018, se hizo recuperación de dos ocupaciones en los polígonos 48 y 49, quedando el espacio libre. Así mismo se hizo recuperación a la altura de la Calle 13 Sur No. 7 – 88 Este, ronda de Rio Fucha, de dos ocupaciones, quedando la zona libre de ocupación;
En el operativo ambiental de fecha 30 de abril de 2018, se hizo verificación en el barrio Malvinas, con el fin de llevar a cabo recuperación del espacio ocupado con posterioridad, en el lugar no se evidenció ocupación alguna, se hará seguimiento; En el operativo ambiental de fecha primero de junio de 2018, se hizo recuperación de una ocupación a la altura de la Calle 28 A Sur No. 25 – 22 Este, barrio Aguas Claras, teniendo en cuenta que se hará control permanente en la zona;</t>
  </si>
  <si>
    <t xml:space="preserve">En el operativo ambiental de fecha 26 de julio de 2018, se hizo recuperación en la Vereda Montebello, predio el cual tiene amenaza por remisión en masa.,En el operativo ambiental de fecha 9 de agosto de 2018, se hizo recuperación en la Vereda Montebello, con 4 volquetas, 2 doble troque y 2 sencillas.,En el operativo ambiental de fecha 19 de septiembre de 2018, se hizo sellamiento al ingreso a la Quebrada Los Toches, se reanudaron los cauces de los drenajes de la quebrada y se dejó inmovilizada maquinaria de arrastre.
</t>
  </si>
  <si>
    <t>En el operativo del 07 de noviembre de 2018, se realizaron 7 visitas a ocupaciones en la Vereda Montebello;En la visita del 29 de noviembre de 2018, se realizaron aproximadamente 40 visitas a predio en San Gerónimo del Yuste, polígono 078;</t>
  </si>
  <si>
    <t>ACTAS</t>
  </si>
  <si>
    <t>Total de 119 predios verificados de los cuales se entrará a determinar en cuántos de ellos existen obras nuevas de construcción con el fin de iniciar las acciones administrativas a que haya lugar si ello lo amerita. Todos los predios relacionados se encuentran ubicados dentro de la zona de Reserva Forestal de los Cerros Orientales.</t>
  </si>
  <si>
    <t>Realizar 10 acciones de control u operativos en materia de convivencia relacionados con articulos pirotécnicos y sustancias peligrosas</t>
  </si>
  <si>
    <t>Acciones de control u operativos en materia de convivencia relacionados con articulos pirotécnicos y sustancias peligrosas Realizados</t>
  </si>
  <si>
    <t>Numero Acciones de control u operativos en materia de convivencia relacionados con articulos pirotécnicos y sustancias peligrosas</t>
  </si>
  <si>
    <t>Acciones de control u operativos en materia de convivencia relacionados con articulos pirotécnicos y sustancias peligrosas</t>
  </si>
  <si>
    <t>Se realizó un operativo en el mes de julio y 5 en el mes de diciembre</t>
  </si>
  <si>
    <t>Se destaca operativo realizado el día 14 de diciembre, pues se incautaron 338 kilos de pólvora</t>
  </si>
  <si>
    <t>Pronunciarse (Avocar, rechazar o enviar al competente) sobre el 85% de las actuaciones policivas recibidas en las Inspecciones de Policía radicadas durante el año 2.018.</t>
  </si>
  <si>
    <t>Porcentaje de auto que avocan conocimiento</t>
  </si>
  <si>
    <t>Número de autos durante la vigencia 2018/Número total de actuaciones radicadas) *100</t>
  </si>
  <si>
    <t>N/A</t>
  </si>
  <si>
    <t>Autos que avocan conocimiento</t>
  </si>
  <si>
    <t>APLICATIVO</t>
  </si>
  <si>
    <t>SÍ ACTUA</t>
  </si>
  <si>
    <t>NO PROGRAMADO</t>
  </si>
  <si>
    <t>La alcaldía local se pronuncio sobre el 89,36% de las actuaciones policivas recibidas en las inspecciones policias radicadas durante el año 2018</t>
  </si>
  <si>
    <t>Informe metas inspecciones</t>
  </si>
  <si>
    <t>Resolver el 50% de las actuaciones policivas anteriores a la ley 1801 de 2016 de competencia de las inspecciones de policía</t>
  </si>
  <si>
    <t>Porcentaje de actuaciones policivas resuletas</t>
  </si>
  <si>
    <t>(Número de actuaciones resueltas/Total de actuaciones radicadas antes del 2018) *100</t>
  </si>
  <si>
    <t>Actuaciones adminsitrativas resueltas</t>
  </si>
  <si>
    <t>Inspección de polícia</t>
  </si>
  <si>
    <t>si</t>
  </si>
  <si>
    <t>La alcaldía local resolvio el 1,4% de las actuaciones policivas anteriores a la ley 1801 de 2016 de competencia de las inspecciones de policía</t>
  </si>
  <si>
    <t xml:space="preserve">GESTIÓN CORPORATIVA LOCAL
</t>
  </si>
  <si>
    <r>
      <t xml:space="preserve">Comprometer al 30 de junio del 2018 el </t>
    </r>
    <r>
      <rPr>
        <b/>
        <sz val="12"/>
        <color indexed="10"/>
        <rFont val="Arial Rounded MT Bold"/>
        <family val="2"/>
      </rPr>
      <t>50%</t>
    </r>
    <r>
      <rPr>
        <sz val="12"/>
        <rFont val="Arial Rounded MT Bold"/>
        <family val="2"/>
      </rPr>
      <t xml:space="preserve"> del presupuesto de inversión directa disponible a la vigencia para el FDL y el </t>
    </r>
    <r>
      <rPr>
        <b/>
        <sz val="12"/>
        <color indexed="10"/>
        <rFont val="Arial Rounded MT Bold"/>
        <family val="2"/>
      </rPr>
      <t>95%</t>
    </r>
    <r>
      <rPr>
        <sz val="12"/>
        <rFont val="Arial Rounded MT Bold"/>
        <family val="2"/>
      </rPr>
      <t xml:space="preserve"> al 31 de diciembre de 2018.</t>
    </r>
  </si>
  <si>
    <t>Porcentaje de Compromisos del Presupuesto de Inversión Directa Disponible a la Vigencia para el FDL</t>
  </si>
  <si>
    <t>(Compromisos Presupuestales de Inversión Realizados/Total del Presupuesto de Inversión Directa de la Vigencia)</t>
  </si>
  <si>
    <t xml:space="preserve">Recursos financieros comprometidos del Presupuesto de Inversión Directa </t>
  </si>
  <si>
    <t>EFICIENCIA</t>
  </si>
  <si>
    <t>Predis</t>
  </si>
  <si>
    <t>Profesional Presupuesto</t>
  </si>
  <si>
    <t>Verificación ejecución presupuestal compromisos</t>
  </si>
  <si>
    <t>El presupuesto asignado es de $ 67.120.716.000; en este  trimestre se alcanzó una ejecución de $ 8.701.918.513, para un total en lo corrido del año de $8.701.918.513. La meta para el I trimestre fue comprometer el 10%, por lo que esta fue superada.</t>
  </si>
  <si>
    <t>En el periodo se comprometieron recursos por un valor de 19.921.875.658, sobre un total disponible de 67.120.716.000. Aunque no se cumplió la meta, con los procesos actualmente en contratación o por publicarse se proyecta su cumplimiento al fin del periodo</t>
  </si>
  <si>
    <t>Ejecución presupuestal a 30 de junio</t>
  </si>
  <si>
    <t>SE TIENE UNA META PARA EL PRIMER SEMESTRE DEL 50% Y PARA LA VIGENCIA DEL 95% EL PRESUPUESTO ASIGNADO ERA DE $ 67.120.716.000 PERO SE TUVO UNA ADICION POR EXCEDENTES FINANCISTOS DE $6.300.000.000 QUEDANDO EN $73,420,716,000.00, EN ESTE  TRIMESTRE SE ALCANZO UNA EJECUCION ACUMULAD DE $44206.754.070.</t>
  </si>
  <si>
    <t>PREDIS</t>
  </si>
  <si>
    <t>De un total de 74.670 millones de presupuesto disponible para inversión directa, a 31 de diciembre se comprometieron 73.499 millones</t>
  </si>
  <si>
    <t>De un total de 74.670 millones de presupuesto disponible para inversión directa, a 31 de diciembre se comprometieron 73.499 milones</t>
  </si>
  <si>
    <r>
      <t xml:space="preserve">Girar mínimo el </t>
    </r>
    <r>
      <rPr>
        <b/>
        <sz val="12"/>
        <color indexed="10"/>
        <rFont val="Arial Rounded MT Bold"/>
        <family val="2"/>
      </rPr>
      <t>30%</t>
    </r>
    <r>
      <rPr>
        <sz val="12"/>
        <rFont val="Arial Rounded MT Bold"/>
        <family val="2"/>
      </rPr>
      <t xml:space="preserve"> del presupuesto de inversión directa comprometidos en la vigencia 2018</t>
    </r>
  </si>
  <si>
    <t>Porcentaje de Giros de Presupuesto de Inversión Directa Realizados</t>
  </si>
  <si>
    <t>(Giros de Presupuesto de Inversión Directa Realizados/Total de Presupuesto de Inversión directa Vigencia 2018)</t>
  </si>
  <si>
    <t xml:space="preserve">Recursos financieros girados del Presupuesto de Inversión Directa </t>
  </si>
  <si>
    <t>Verificación ejecución presupuestal giros</t>
  </si>
  <si>
    <t>Se tiene una meta para la vigencia del 30% el presupuesto asignado es de $ 67.120.716.000; en este trimestre se alcanzó una ejecución de $ 1.112.689.891, para un total en lo corrido del año de $ 1.112.689.891.</t>
  </si>
  <si>
    <t xml:space="preserve">En el periodo se giraron recursos por un valor de 4.260.275.699, sobre un total disponible de 67.120.716.000. </t>
  </si>
  <si>
    <t>SE TIENE UNA META PARA  LA VIGENCIA DEL 30% EL PRESUPUESTO ASIGNADO ES DE $ 73.420.716.000 ESTO DEBIDO A LA ADICION DE LOS EXCEDENTES FINANCIEROS POR $6.300.000.000, EN ESTE TRIMESTRE SE ALCANZO UNA EJECUCION ACUMULADA DE  $10.020.004.124</t>
  </si>
  <si>
    <t>De un total de 74.670 millones de presupuesto disponible para inversión directa, a 31 de diciembre se giraron 25,112  millones</t>
  </si>
  <si>
    <r>
      <t xml:space="preserve">Girar el </t>
    </r>
    <r>
      <rPr>
        <b/>
        <sz val="12"/>
        <color indexed="10"/>
        <rFont val="Arial Rounded MT Bold"/>
        <family val="2"/>
      </rPr>
      <t>50%</t>
    </r>
    <r>
      <rPr>
        <sz val="12"/>
        <rFont val="Arial Rounded MT Bold"/>
        <family val="2"/>
      </rPr>
      <t xml:space="preserve"> del presupuesto comprometido constituido como Obligaciones por Pagar de la vigencia 2017 y anteriores (Funcionamiento e Inversión).</t>
    </r>
  </si>
  <si>
    <t>Porcentaje de Giros de Presupuesto Comprometido Constituido como Obligaciones por Pagar de la Vigencia 2017 Realizados</t>
  </si>
  <si>
    <t>(Giros de Presupuesto Comprometido Constituido como Obligaciones por Pagar de la Vigencia 2017 Realizados/Total de Presupuesto Comprometido Constituido como Obligaciones por Pagar de la vigencia 2017)*100</t>
  </si>
  <si>
    <t xml:space="preserve">Recursos financieros girados del Presupuesto Comprometido Constituido como Obligaciones por Pagar de la Vigencia 2017 </t>
  </si>
  <si>
    <t>Verificación ejecución presupuestal pago OPP</t>
  </si>
  <si>
    <t>Esta meta no tiene valor programado para este trimestre</t>
  </si>
  <si>
    <t>En el periodo se giraron recursos por un valor de 28.231.428.795, sobre un total de 55.468.166.036 de obligaciones por pagar (842.614.658 funcionamiento y 54.625.551.378 inversión).</t>
  </si>
  <si>
    <t>SE TIENE UNA META PARA  LA VIGENCIA DEL 50% SE REALIZO EL AJUSTE DE OBLIGACIONES POR PAGAR A LO REAL QUE PASO DEL AÑO ANTERIOR QUEDANDO UN PRESUPUESTO ASIGNADO ES DE $ 842.614.658 EN GASTOS Y DE $54.625.551.378 EN INVERSION PARA UN TOTAL DE $55.468.166.036, EN ESTE TRIMESTRE SE ALCANZO UNA EJECUCION DE $14.575.912.790, PARA UN TOTAL EN LO CORRIDO DEL AÑO DE $42.807.341.585</t>
  </si>
  <si>
    <t>De 55468 millones de presupuesto constituido como obligaciones por pagas de los rubros de funcionamiento y de los de inversión se giraron 47,860 millones</t>
  </si>
  <si>
    <r>
      <t>Adelantar el</t>
    </r>
    <r>
      <rPr>
        <b/>
        <sz val="12"/>
        <rFont val="Arial Rounded MT Bold"/>
        <family val="2"/>
      </rPr>
      <t xml:space="preserve"> </t>
    </r>
    <r>
      <rPr>
        <b/>
        <sz val="12"/>
        <color indexed="10"/>
        <rFont val="Arial Rounded MT Bold"/>
        <family val="2"/>
      </rPr>
      <t>100%</t>
    </r>
    <r>
      <rPr>
        <sz val="12"/>
        <rFont val="Arial Rounded MT Bold"/>
        <family val="2"/>
      </rPr>
      <t xml:space="preserve"> de los procesos contractuales de malla vial y parques de la vigencia 2018, utilizando los pliegos tipo.</t>
    </r>
  </si>
  <si>
    <t>Porcentaje de Procesos Contractuales de Malla Vial y Parques de la Vigencia 2018 Realizados Utilizando los Pliegos Tipo</t>
  </si>
  <si>
    <t>(Porcentaje de Procesos Contractuales de Malla Vial y Parques de la Vigencia 2018 Realizados Utilizando los Pliegos Tipo/Total de Procesos Contractuales de Malla Vial y Parques de la Vigencia 2018)*100</t>
  </si>
  <si>
    <t>Procesos Contractuales de Malla Vial y Parques de la Vigencia 2018</t>
  </si>
  <si>
    <t>Secop</t>
  </si>
  <si>
    <t>Profesional Universitario Planeación infraestrutura</t>
  </si>
  <si>
    <t>Verificación ajuste de pliegos de procesos contractuales de malla vial a los pliegos tipo</t>
  </si>
  <si>
    <t>No aplica. En el periodo no se han realizado procesos de contratación de malla vial o de parques</t>
  </si>
  <si>
    <t>A la fecha de corte, los procesos de malla vial y parques están publicados en SECOP, pero no han sido adjudicados. No APLICA la medición para el periodo</t>
  </si>
  <si>
    <t>En el periodo se publicaron cuatro procesos de contratación de malla vial o parques y en todos se utilizaron los pliegos tipo</t>
  </si>
  <si>
    <t>Estudios previos</t>
  </si>
  <si>
    <t>En el trimestre se realizaron 4 procesos de contratación de malla vial o parques y todos se hicieron utilizando los pliegos tipo.</t>
  </si>
  <si>
    <t>Estudios previos y pliegos tipo</t>
  </si>
  <si>
    <t>En el periodo se realizaron 8 procesos de contratación de malla vial o parques y todos se hicieron utilizando los pliegos tipo.</t>
  </si>
  <si>
    <r>
      <t>Publicar el</t>
    </r>
    <r>
      <rPr>
        <b/>
        <sz val="12"/>
        <color indexed="10"/>
        <rFont val="Arial Rounded MT Bold"/>
        <family val="2"/>
      </rPr>
      <t xml:space="preserve"> 100% </t>
    </r>
    <r>
      <rPr>
        <sz val="12"/>
        <rFont val="Arial Rounded MT Bold"/>
        <family val="2"/>
      </rPr>
      <t>de la contratación del FDL  así como las modificaciones contractuales a que haya lugar (Adiciones, Prorrogas, Cesiones, Terminación anticipada) y Liquidaciones lo que incluye cambiar los estados, en el portal de Colombia Compra Eficiente (Plan Anual de Adquisiciones-PAA y SECOP I o SECOP II o TVEC) según corresponda la modalidad de contratación (Incluye contratación directa - convenios, comodatos, contratos interadministrativos, prestaciones de servicios), en cumplimiento con la normatividad vigente.</t>
    </r>
  </si>
  <si>
    <t>Porcentaje de Publicación de los Procesos Contractuales del FDL y Modificaciones Contractuales Realizado</t>
  </si>
  <si>
    <t>(Procesos y Modificaciones Contractuales Publicados en el Portal SECOP/Total de Procesos y Modificaciones Contractuales de la Vigencia 2018)*100</t>
  </si>
  <si>
    <t xml:space="preserve"> Publicación de los Procesos Contractuales del FDL y Modificaciones Contractuales </t>
  </si>
  <si>
    <t>Profesional Especializado contratación</t>
  </si>
  <si>
    <t>Verificación publicación procesos contractuales y modificaciones en SECOP</t>
  </si>
  <si>
    <t>Se realizaron 16 procesos de contratación, los cuales fueron publicados en SECOP.</t>
  </si>
  <si>
    <t xml:space="preserve">De acuerdo a la planeacion de  PLAN ANUAL DE  ADQUISICIONES 2018 , se suscribieron 214 contratos entre contratos de prestacion de  servicios y 8  procesos  de licitacion </t>
  </si>
  <si>
    <t>PAGINA  SECOP  IIhttps://www.secop.gov.co/CO1Marketplace/  MATRIZ   CON LA  RELACION DE CONTRATOS  SUSCRITOS CON CORTE  A  30 DE  JUNIO DE 2018</t>
  </si>
  <si>
    <t>Se publicaron en la plataforma de secop II  14 proceos de contratación</t>
  </si>
  <si>
    <t>Plan anual de adquisiciones y Secop II</t>
  </si>
  <si>
    <t>A la fecha de corte, en el trimestre se han realizado 28 procesos de contratación, los cuales han sido publicados en el SECOP II</t>
  </si>
  <si>
    <t>SECOP I y SECOP II</t>
  </si>
  <si>
    <t>Se publicaron en la plataforma de secop II  49 procesos de contratación y se adelantaron 214 CPS</t>
  </si>
  <si>
    <r>
      <t xml:space="preserve">Adquirir el </t>
    </r>
    <r>
      <rPr>
        <b/>
        <sz val="12"/>
        <color indexed="10"/>
        <rFont val="Arial Rounded MT Bold"/>
        <family val="2"/>
      </rPr>
      <t>80%</t>
    </r>
    <r>
      <rPr>
        <sz val="12"/>
        <rFont val="Arial Rounded MT Bold"/>
        <family val="2"/>
      </rPr>
      <t xml:space="preserve"> de los bienes de Características Técnicas Uniformes de Común Utilización a través del portal Colombia Compra Eficiente.</t>
    </r>
  </si>
  <si>
    <t>Porcentaje de bienes de caracteristicas tecnicas uniformes de común utilización aquiridos a través del portal CCE</t>
  </si>
  <si>
    <t>Bienes de Características Técnicas Uniformes de Común Utilización a través del portal Colombia Compra Eficiente Aquiridos</t>
  </si>
  <si>
    <t>Verificación del sistema de adquisición de los BCTU</t>
  </si>
  <si>
    <t>En el primer trimestre no se ha contratado ningún bien de características uniformes, a través del portal Colombia Compra Eficiente, teniendo en cuenta que los procesos se encuentran en etapa de formulación de los bienes que va adquirir el fondo.</t>
  </si>
  <si>
    <t>SE REALIZARON 2  COMPRAS , DE BIENES  DE CARACTERISTICAS UNIFORMES  DE  ACUERDO MARCO DE PRECIOS  CCE -4455-1- AMP 2016 Y CCE-432-1 AMP 2016 , SERVICIOS  DE PAPELERIA  Y  ASEO Y  CAFETERIA.</t>
  </si>
  <si>
    <t>ORDENES DE COMPRA  GENERAS  POR  LA  TIENDA   VIRTUAL DE  ESTADO COLOMBIANO</t>
  </si>
  <si>
    <t>Se realizo un compra de bienes de caracteristicas tecnicas uniformes</t>
  </si>
  <si>
    <t xml:space="preserve">Órdenes de compra generadas por la tienda virtual del estado colombiano </t>
  </si>
  <si>
    <t>Se realizaron 11 procesos de  compras de bienes de caracteristicas tecnicas uniformes, todos adquiridos  por la plataforma de CCE</t>
  </si>
  <si>
    <t>Se realizaron 6 compras de bienes de características técnicas uniformes: orden compra 31866 y orden compra orden compra 33728 orden compra 32798 orden compra 32496 orden compra 32491 orden compra 31866; se realizaron 7 procesos de subasta inversa de características técnicas uniformes de común utilización.</t>
  </si>
  <si>
    <t>Aplicar el 100% de los lineamientos establecidos en la Directiva 12 de 2016  o aquella que la mofique o susutituya.</t>
  </si>
  <si>
    <t>Porcentaje de Lineamientos Establecidos en la Directiva 12 de 2016 o Aquella que la Modifique Aplicados</t>
  </si>
  <si>
    <t xml:space="preserve"> (Lineamientos Establecidos en la Directiva 12 de 2016 o Aquella que la Modifique Aplicados/Total de Lineamientos Establecidos en la Directiva 12 de 2016 o Aquella que la Modifique)*100</t>
  </si>
  <si>
    <t>Lineamientos Establecidos en la Directiva 12 de 2016 o Aquella que la Modifique</t>
  </si>
  <si>
    <t xml:space="preserve">Verificación </t>
  </si>
  <si>
    <t>En el periodo se realizo un proceso de contratación relacionado con un proyecto de inversión, el cual fue desarrollado siguiendo los lineamientos de la directiva 012 2016</t>
  </si>
  <si>
    <t>EN CUMPLIMIENTO DE LA  DIRECTIVA 012-2016 SE REMITIO A LA  DIRECCION DE ASUNTOS LOCALES  7 VIABILIDADES , PARA CONCEPTO TECNICO JURIDICO Y  FINANCIERO DE PROYECTOS DE  INVERSION.</t>
  </si>
  <si>
    <t>MEMORANDO REMITIDOS  A LA  DIRECCION DE  DESARROLLO LOCAL.</t>
  </si>
  <si>
    <t>En el periodo se publicaron 12 procesos de contratación. En todos se aplicó la directiva 012 de 2006</t>
  </si>
  <si>
    <t>Conceptos favorables de los sectores</t>
  </si>
  <si>
    <t>En el periodo se publicaron 19 procesos de contratación. En todos se aplicó la directiva 012 de 2006</t>
  </si>
  <si>
    <t>Conceptos favorables de los sectores, SE ENCUENTRAN EN CADA UNO DE LOS PROCESOS EN EL SECOP I y II,SE ANEXA PANTALLAZO SECOP</t>
  </si>
  <si>
    <t>En el periodo se publicaron 31 procesos de contratación. En todos se aplicó la directiva 012 de 2006. Además se realizaron 214 cps, todas con su respectivo NO HAY</t>
  </si>
  <si>
    <t>Ejecutar el 100% del plan de implementación del SIPSE local.</t>
  </si>
  <si>
    <t>Porcentaje de Ejecución del Plan de Implementación del SIPSE Local</t>
  </si>
  <si>
    <t>(Acciones Cumplidas del Plan de Implementación de SIPSE Local/Total de Acciones del Plan de Implementación de SIPSE Local)*100</t>
  </si>
  <si>
    <t>Plan de Implementación del SIPSE Local</t>
  </si>
  <si>
    <t>SIPSE
Archivo Físico</t>
  </si>
  <si>
    <t>Planeación
Contratación</t>
  </si>
  <si>
    <t>No aplica en el periodo</t>
  </si>
  <si>
    <t>Según informe de la DGPDL la alcaldía local cumplió con el 86% del plan de implementación de SIPSE Local</t>
  </si>
  <si>
    <t>Informe de la DGPDL</t>
  </si>
  <si>
    <t>De acuerdo con el radicado No. 20182100457703, la Alcaldìa Local para el trimestre ejecutò el 85% del plan de implementaciòn del SIPSE local.</t>
  </si>
  <si>
    <t>Radicado No. 20182100457703</t>
  </si>
  <si>
    <t>La alcaldía local ejecuto el 93% del plan de implementación del SIPSE local</t>
  </si>
  <si>
    <t>Tablero de control</t>
  </si>
  <si>
    <t>Para la vigencia 2018 la alcaldía local ejecuto el 88% del plan de implementación del SIPSE local</t>
  </si>
  <si>
    <t>Asistir al 100% de las jornadas de actualización y unificación de criterios contables con las alcaldías locales bajo el nuevo marco normativo contable programadas por la Dirección Financiera de la SDG</t>
  </si>
  <si>
    <t>Porcentaje de asistencia a las jornadas programadas por la Dirección Financiera de la SDG</t>
  </si>
  <si>
    <t>(No. de jornadas a las que asistió el contador del FDL/No. de jornadas programadas por la Dirección Financiera)*100</t>
  </si>
  <si>
    <t>No aplica</t>
  </si>
  <si>
    <t>Asistencia a las jornadas de actualización y unificación de criterios</t>
  </si>
  <si>
    <t>Actas de asistencias</t>
  </si>
  <si>
    <t>Profesional Universitario Contador</t>
  </si>
  <si>
    <t>Según el informe de la subsecretaría de gestión institucional la alcaldía local de san cristóbal cumplió con el 50% de la meta durante el primer trimestre</t>
  </si>
  <si>
    <t>radicado 20184000255093</t>
  </si>
  <si>
    <t>Según informe de la Subsecretaría de Gestión Institucional y la Dirección Financiera, la alcaldía local asistió a todas las jornadas de unificación de criterios contables</t>
  </si>
  <si>
    <t xml:space="preserve">De acuerdo con el radicado No.  20184000431503, la Alcaldìa Local asisitiò a la jornada de actualizaciòn y unificaciòn de criterios contables, la persona que asistió se encuentra en el renglon N°3 dl registro de asistencia </t>
  </si>
  <si>
    <t>Radicado No.  20184000431503</t>
  </si>
  <si>
    <t>Según el informe remitido por la Subsecretaría de Gestión Institucional la alcaldía loca cuenta con un 50% de cumplimiento para el trimestre</t>
  </si>
  <si>
    <t>Radicado N° 20184000564373</t>
  </si>
  <si>
    <t>La alcaldía local asistió al 88% de las jornadas de actualización y unificación de criterios contables</t>
  </si>
  <si>
    <t>Reportar trimestralmente (Según la alcaldía local se puede cambiar la periodicidad a mensual) al contador del FDL (Vía Orfeo o AGD) el 100% de la información insumo para los estados contables en materia de multas, contratación, almacén, presupuesto, liquidación de contratos, avances de ejecución contractual, entre otros</t>
  </si>
  <si>
    <t>Porcentaje de reporte de información insumo para contabilidad</t>
  </si>
  <si>
    <t>(No. de reportes trimestrales remitidos al contador via Orfeo/No. de trimestres del año)*100
(Según la alcaldía se puede cambiar la periodicidad a mensual)</t>
  </si>
  <si>
    <t>Reportes realizados</t>
  </si>
  <si>
    <t>Hoja de control de reporte oportuno de información</t>
  </si>
  <si>
    <t>Las dependencias de la Alcaldía entregaron a la oficina de contabilidad los documentos para registro contable, a excepción del área de almacén, ya que se encuentra en proceso de cargue de saldos iniciales bajo el NMNC de  inventarios y propiedad planta y equipo del FDLSC.</t>
  </si>
  <si>
    <t>Del total de reportes a entregar a contabilidad no se recibió oportunamente los correspondientes a almacén por los problemas en el aplicativo SAE y SAI</t>
  </si>
  <si>
    <t>FORMATO DE CONTROL DE REGISTRO DOCUMENTOS CONTABLES</t>
  </si>
  <si>
    <t>Se recibio oportunamente la información contable de las diferentes dependencias y se registraron oportunamente  en el aplicativo de contable SICAPITAL - Limay</t>
  </si>
  <si>
    <t>SICAPITAL</t>
  </si>
  <si>
    <t>Se recibió oportunamente y con calidad la información contable de las diferentes dependencias y se registró en el aplicativo Limay en el periodo correspondiente.</t>
  </si>
  <si>
    <t>FORMATO DE CONTROL DE REGISTRO DOCUMENTOS CONTABLES MESES OCTUBRE-NOVIEMBRE Y DICIEMBRE</t>
  </si>
  <si>
    <t>Dutante la vigencia se recibió oportunamente y con calidad la información contable de las diferentes dependencias y se registró en el aplicativo Limay en el periodo correspondiente.</t>
  </si>
  <si>
    <t>SERVICIO A LA CIUDADANIA</t>
  </si>
  <si>
    <t>Responder el 100% de los requerimientos asignados al proceso/Alcaldia Local durante cada trimestre</t>
  </si>
  <si>
    <t>Porcentaje de Requerimientos Asignados a la Alcaldia Local Respondidos</t>
  </si>
  <si>
    <t>(Cantidad de respuestas oportunas a los requerimientos ciudadanos asignados al proceso/Alcaldía Local durante la vigencia 2018  /Cantidad de requerimientos ciudadanos de la vigencia 2018 asignados al proceso/Alcaldía Local)*100</t>
  </si>
  <si>
    <t xml:space="preserve"> Requerimientos Asignados a la Alcaldia Local Respondidos</t>
  </si>
  <si>
    <t>A la fecha de corte del periodo se respondieron 621 requerimientos de 1194 que vencieron su tiempo para la respuesta</t>
  </si>
  <si>
    <t>A la fecha de corte del periodo se respondieron oportunamente 668 requerimientos de 894 que vencieron su tiempo para la respuesta oportuna.</t>
  </si>
  <si>
    <t>A la fecha de corte del periodo se respondieron oportunamente 549 requerimientos de 878 que vencieron su tiempo para la respuesta oportuna.</t>
  </si>
  <si>
    <t>En el periodo de 888 peticiones que cumplieron su tiempo de respuesta, se respondieron oportunamente 700</t>
  </si>
  <si>
    <t>Sistema orfeo</t>
  </si>
  <si>
    <t>En el año 2018 se recibieron 4117 peticiones de todos los diferentes tipos de solicitudes, de los cuales oportunamente se contestaron 2742.</t>
  </si>
  <si>
    <t>GESTIÓN DEL PATRIMONIO DOCUMENTAL</t>
  </si>
  <si>
    <t>Aplicar la TRD al 100% de la serie contratos en la alcaldía local para la documentación producida entre el 29 de diciembre de 2006 al 29 de septiembre de 2016</t>
  </si>
  <si>
    <t>TRD de contratos aplicada para la serie de contratos en la alcaldía local para la documentación producida entre el 29 de diciembre de 2006 al 29 de septiembre de 2016</t>
  </si>
  <si>
    <t>(No. Contratos con aplicación de la TRD en la alcaldía local/Total de contratos del periodo 2006-2016)*100</t>
  </si>
  <si>
    <t>TRD aplicada serie contratos</t>
  </si>
  <si>
    <t>50% (4988)</t>
  </si>
  <si>
    <t>Actas de capacitación</t>
  </si>
  <si>
    <t>Área de Gestión Corporativa Local</t>
  </si>
  <si>
    <t xml:space="preserve">Revisión Archivo físico </t>
  </si>
  <si>
    <t>En reunion con el grupo de Archivo desde el mes de junio  se generan  actas con la  programacion donde se asigna a cada uno los  funcionarios los contratos que deben intervenir y aplicar las TRD, de  igual forma se  deberan complementar y actualizar los inventario documental.  El total de contratos a intervenir  es de 2,214 contratos distribuidos por años así 2008 (283 contratos)2009 (448)2010(314)  2011(277)2012(273)2013(148)2014(169)2015  (165)2016(137) a la fecha hemos intervenidfo en su totalidad los años 2008 - 2010 y 2016, del 2009 se ha intervenido 160 contratos  un 37%,  avance del 40% al mes de septiembre del 2018</t>
  </si>
  <si>
    <t>Actas e Inventarios Documentales
Radicado N° 20184200449433</t>
  </si>
  <si>
    <t>Para este cuarto trimestre se continua con  intervención de los contratos del 29 de diciembre del 2006 al 24 de  septiembre del 2016,  total de contratos a intervenir  es de 2,214 contratos .        El cuarto trimestre se continua con el año 2009 con un volumen de 448 contratos  1,078 carpetas, de este tortal se ha intervenido 295 contrtatos, 875 carpetas, para un promedio del 66% intervenido.  a diferencia de los otros años este fue el mas grande en contratos y en volumen de carpetas ya que un alto % son contratos de convenio y contrato de asociación.</t>
  </si>
  <si>
    <t>Radicado N° 20194220014113</t>
  </si>
  <si>
    <t>Se realiza durante estos seis meses la intervención de la contratación  desde el 29 de diciembre del año 2006 al  24 de septiembre del 2016 según a las TRD  y aplicación de las buenas prácticas de gestión documental.  Para estos 9 años de contratación  hay una alta cantidad de contratos  los cuales se ordenan por numero consecutivo de contrato cada año, se empieza contrato por contrato y carpeta por carpeta  aplicación de los procesos documentales tales como, depuración, expulgo, foliación y/o refoliación, marcacion de carpetas y cajas, y perforación a oficio todas las hojas, de igual manera los documentos pequeños se deben pegar en una hoja, los cds, planos, folletos, revistas, fotos etc, se debn sacar de la carpetas utilizar el testigo documental y ubicar estos soportes al final del contrato en una ultima carpeta, despues terminamos con el levantamiento de inventario.     Lo anteiror mente descrito es todo el proceso que se le hace a cada contrato, no fue un avance grande ya que el volumen de contros es de  2,214 contratos con un numero indeterminado de carpetas ya que cada una van solo 200 folios.</t>
  </si>
  <si>
    <t xml:space="preserve">GERENCIA DE TI
</t>
  </si>
  <si>
    <t>Cumplir el 100% de los lineamientos de gestión de las TIC impartidas por la DTI del nivel central para la vigencia 2018</t>
  </si>
  <si>
    <t>Porcentaje del lineamientos de gestión de TIC Impartidas por la DTI del nivel central Cumplidas</t>
  </si>
  <si>
    <t>(# de lineamientos de gestión de TIC cumplidos por la alcaldía local en la vigencia 2018 /Total de lineamientos de gestión de TIC impartidos por la DTI de Nivel Central) *100</t>
  </si>
  <si>
    <t>Politicas de Gestión de TIC Impartidas por la DTI Cumplidas</t>
  </si>
  <si>
    <t>Sistema de Gestión Documental
Aplicativo Hola
Archivo área de Sistemas</t>
  </si>
  <si>
    <t>Administrador de red
Alcaldía Local de Antonio Nariño</t>
  </si>
  <si>
    <t>Seguimiento al Porcentaje de Políticas de Gestión TIC</t>
  </si>
  <si>
    <t>De acuerdo al radicado No. 20184400435333, la Alcaldìa Local cumpliò con el 82% de los lineamientos de las TIC.</t>
  </si>
  <si>
    <t>Radicado No. 20184400435333</t>
  </si>
  <si>
    <t>La alcaldía local cumplió con el 84% de los lineamiento de gestión de las TIC impartidas por la DTI</t>
  </si>
  <si>
    <t>Informe DTI</t>
  </si>
  <si>
    <t xml:space="preserve">Duranta la vigencia la alcaldía local cumplió al 83% los lineamientos de gestión de las TIC impartidas por la DTI </t>
  </si>
  <si>
    <t>Integrar las herramientas de planeación, gestión y control, con enfoque de innovación, mejoramiento continuo, responsabilidad social, desarrollo integral del talento humano y transparencia</t>
  </si>
  <si>
    <t>IMPLEMENTACIÓN DEL MODELO INTEGRADO DE PLANEACIÓN Y GESTIÓN</t>
  </si>
  <si>
    <t>Hacer un (1) ejercicio de evaluación del normograma  aplicables al proceso/Alcaldía Local de conformidad con el procedimiento  "Procedimiento para la identificación y evaluación de requisitos legales"</t>
  </si>
  <si>
    <t>SOTENIBILIDAD DEL SISTEMA DE GESTIÓN</t>
  </si>
  <si>
    <t>Ejercicios de evaluación de los requisitos legales aplicables el proceso/Alcaldía realizados</t>
  </si>
  <si>
    <t>Numero de ejercicios de evaluación de los requisitos legales aplicables el proceso/Alcaldía realizados</t>
  </si>
  <si>
    <t>Fuentes de Requisitos Legales Aplicables al Proceso Registrados</t>
  </si>
  <si>
    <t xml:space="preserve">Herramienta de Registro de Requisitos Legales </t>
  </si>
  <si>
    <t xml:space="preserve">Seguimiento Herramienta de Registro de Requisitos Legales </t>
  </si>
  <si>
    <t>NO PROGRAMADO PARA I TRIMESTRE</t>
  </si>
  <si>
    <t>No se programó para el periodo</t>
  </si>
  <si>
    <t>El ejercicio del normograma se realizó en atención de la solicitud de la honorable concejala María Victoria Vargas de la bancada del partido conservador. Dicho ejercicio fue liderado por la subsecretaría de Gestión Local y se respondió con el memorando 20182000266183</t>
  </si>
  <si>
    <t>Radicado 20182000266183</t>
  </si>
  <si>
    <t>Desarrollar dos mediciones del desempeño ambiental en el proceso/alcaldía local de acuerdo a la metodología definida por la OAP</t>
  </si>
  <si>
    <t>Mediciones de desempeño ambiental realizadas en el proceso/alcaldia local</t>
  </si>
  <si>
    <t>Numero de mediciones del desempeño ambiental en el proceso/alcaldia local realizados</t>
  </si>
  <si>
    <t>Gestión Ambiental</t>
  </si>
  <si>
    <t>Gestor Ambiental</t>
  </si>
  <si>
    <t>Seguimiento Mediciones de desempeño Ambiental</t>
  </si>
  <si>
    <t>NO PROGRAMADO PARA EL I TRIMESTRE</t>
  </si>
  <si>
    <t>La alcaldía local de san cristóbal realizó la medición de desempeño ambiental</t>
  </si>
  <si>
    <t>Informe de medición de desempeño ambiental</t>
  </si>
  <si>
    <t xml:space="preserve">la medicion demuestra avances tecnicos en la estructura actual de la ALSC para ahorro de cosnumos , sin embargo es necesario profundizar en los componente sde conciencia ambiental y conocimiento de la nuea politica. </t>
  </si>
  <si>
    <t>Inspecciones ambientales ejecutadas y evidenciadas en el formato correspondiente 20181213, encuesta autoevaluación de desempeño diligenciada en 2018-12-14.</t>
  </si>
  <si>
    <t xml:space="preserve">Se evidencia la compra e instalacion de dispositivos de iluminación led en la sede administrativa para un 90 5 de avance en las áreas de operación de la alsc a cargo de los recursos del fondo de desarrollo local, asi mismo se avanzó en los componentes de griferia ahorradora tipo push en baños, se sostiene el sistema de separación en la fuente de residuos sólidos con necesidad de ´profundizar en el componente de toma de conciencia y socialización de la nueva política ambiental, asi como un esquema comunicativo que permita a los ciudadanos conocer estos lineamientos.  </t>
  </si>
  <si>
    <t>Dar respuesta al 100% de los requerimientos ciudadanos asignados a la Alcaldía Local durante la vigencia 2017, según la información de seguimiento presentada por el proceso de Servicio a la Ciudadanía</t>
  </si>
  <si>
    <t xml:space="preserve">Porcentaje de requerimientos ciudadanos con respuesta de fondo ingresados en la vigencia 2017, según verificación efectuada por el proceso de Servicio a la Ciudadanía </t>
  </si>
  <si>
    <t xml:space="preserve"> ((Número de requerimientos ciudadanos con respuesta de fondo asignados a la Alcaldía Local de la vigencia 2017 /Número de requerimientos ciudadanos asignados a la Alcaldía Local de la vigencia 2017)*100%)</t>
  </si>
  <si>
    <t>Disminución de requerimientos ciudadanos vencidos asignados a la Alcaldía Local</t>
  </si>
  <si>
    <t>Aplicativo de gestión documental</t>
  </si>
  <si>
    <t>Promotor de la Mejora  y líderes de proceso Alcaldía Local</t>
  </si>
  <si>
    <t>Seguimiento Requerimiento ciudadanos</t>
  </si>
  <si>
    <t>Según informe de servicio a la ciudadanía la alcaldía local de san cristóbal pasó de tener 645 requerimientos ciudadanos vencidos de 2017 a 199 durante el primer trimestre de 2018</t>
  </si>
  <si>
    <t>radicado 20184600227103</t>
  </si>
  <si>
    <t>Según el informe de servicio a la ciudadanía la alcaldía local de san cristóbal cuenta con 199 requerimientos vencidos con corte al 30 de junio de 2018.</t>
  </si>
  <si>
    <t>La alcaldía local dio respuesta al 93,30% de los requerimientos ciudadanos asignados a la Alcaldía Local durante la vigencia 2017</t>
  </si>
  <si>
    <t>Informe SAC</t>
  </si>
  <si>
    <t>Registrar una (1) buena practica y una (1) experiencia producto de errores operacionales por proceso o Alcaldía Local en la herramienta institucional de Gestión del Conocimiento (AGORA)</t>
  </si>
  <si>
    <t>Buenas practicas y lecciones aprendidas identificadas por proceso o Alcaldía Local en la herramienta de gestión del conocimiento (AGORA)</t>
  </si>
  <si>
    <t>Numero de buenas practicas y lecciones aprendidas registradas por proceso o Alcaldía Local en la herramienta institucional de gestión del conocimiento (AGORA)</t>
  </si>
  <si>
    <t>Buenas y lecciones aprendidas identificadas en la herramienta de gestión del conocimiento  (AGORA)</t>
  </si>
  <si>
    <t>AGORA</t>
  </si>
  <si>
    <t>Promotor de la Mejora Alcaldía Local</t>
  </si>
  <si>
    <t>Seguimiento AGORA</t>
  </si>
  <si>
    <t xml:space="preserve">No se programó para el periodo, </t>
  </si>
  <si>
    <t>La alcaldía local de san cristóbal realizó el registro de la buena práctica en el espacio Ágora</t>
  </si>
  <si>
    <t>Informe de reporte Ágora</t>
  </si>
  <si>
    <t>La alcaldía local registro la lección aprendida relacionada con el presupuesto para contratación</t>
  </si>
  <si>
    <t>La alcaldía reportó como buena práctica la estrategia Gobierno Todo Terreno implementada para la territorialización de los recursos del PDL y como lección aprendida los ajustes realizados al proceso de contratación de los recursos del PDL de la vigencia.</t>
  </si>
  <si>
    <t>Depurar el 100% de las comunicaciones en el aplicativo de gestión documental (a excepción de los derechos de petición)</t>
  </si>
  <si>
    <t>Porcentaje de depuración de las comunicaciones en el aplicativo de gestión documental</t>
  </si>
  <si>
    <t>(Número de comunicaciones depuradas en el aplicativo de gestión documental ORFEO/Numero total de comunicaciones que se encuentran asignadas en el AGD ORFEO)*100</t>
  </si>
  <si>
    <t>Comunicaciones en el aplicativo de gestión documental ORFEO</t>
  </si>
  <si>
    <t>Aplicativo de gestión documental ORFEO</t>
  </si>
  <si>
    <t>Seguimiento al reporte expedido por el Aplicactivo de Gestión ORFEO</t>
  </si>
  <si>
    <t>La alcaldía local de san cristóbal cuenta con 215 comunicaciones en el aplicativo ORFEO 1</t>
  </si>
  <si>
    <t>Informe de ORFEO 1</t>
  </si>
  <si>
    <t>La alcaldía local cuenta con 212 comunicaciones en el aplicativo de gestión documental ORFEO I</t>
  </si>
  <si>
    <t>Informe ORFEO I</t>
  </si>
  <si>
    <t>Mantener el 100% de las acciones de mejora asignadas al proceso/Alcaldía con relación a planes de mejoramiento interno documentadas y vigentes</t>
  </si>
  <si>
    <t>Acciones correctivas documentadas y vigentes</t>
  </si>
  <si>
    <t>(1-No. De acciones vencidas de plan de mejoramiento responsabilidad del proceso /N°  de acciones a gestionar bajo responsabilidad del proceso)*100</t>
  </si>
  <si>
    <t>Plan de Actualización de la Documentación</t>
  </si>
  <si>
    <t>OFICINA ASESORA DE PLANEACION</t>
  </si>
  <si>
    <t xml:space="preserve">Revisión aplicativo </t>
  </si>
  <si>
    <t>ACCIONES INTERNAS - 98% - 49%
ACCIONES EXTERNAS - 67,5% - 33,7%</t>
  </si>
  <si>
    <t xml:space="preserve">Acciones de mejora internas - 100%
</t>
  </si>
  <si>
    <t>Informe de acciones de mejora internas y matriz de seguimiento acciones de mejora externas</t>
  </si>
  <si>
    <t xml:space="preserve">La Alcaldía Local cumplió con mantener el 100% de las acciones de mejora documentadas y vigentes asignadas al proceso relacionadas con los planes de mejoramiento interno </t>
  </si>
  <si>
    <t>Según el informe de planes de mejoramiento la alcaldía local cuenta con un 75% de vencimiento</t>
  </si>
  <si>
    <t>Informe planes de mejoramiento</t>
  </si>
  <si>
    <t>La Alcaldía Local mantuvo el 25% de las acciones correctivas documentadas y vigentes en la vigencia.</t>
  </si>
  <si>
    <t>Realizar la publicación del 100% de la información relacionada con el proceso/Alcaldía atendiendo los lineamientos de la ley 1712 de 2014</t>
  </si>
  <si>
    <t>Información publicada según lineamientos de la ley de transparencia 1712 de 2014</t>
  </si>
  <si>
    <t>(No.criterios cumplidos según la herramienta de medición de requisitos e indice de transparencia/No. Criterios definidos según la herramienta de medición de requisitos e indice de transparencia)*100</t>
  </si>
  <si>
    <t>LEY1712</t>
  </si>
  <si>
    <t>PÁGINA WEB ALCALDÍA LOCAL</t>
  </si>
  <si>
    <t>Líderes de proceso</t>
  </si>
  <si>
    <t xml:space="preserve">Seguimiento Página Web Alcaldía Local </t>
  </si>
  <si>
    <t>Según la evidencia presentada en el OneDrive de 167 items, la alcaldía cumple con 105.</t>
  </si>
  <si>
    <t>https://gobiernobogota-my.sharepoint.com/personal/argemiro_rincon_gobiernobogota_gov_co/_layouts/15/onedrive.aspx?id=%2Fpersonal%2Fargemiro_rincon_gobiernobogota_gov_co%2FDocuments%2FSIG%2FPlan%20de%20Gesti%C3%B3n%2FEVIDENCIAS%20PLAN%20DE%20GESTION%20%20ALCALDIA%20SAN%20CRISTOBAL%202018%2FEVIDENCIAS%20I%20TRIMESTRE%2FCALIDAD%20%28Meta%202%2C4%2C%2C24%2C26%2C27%2C32%2C33%2C34%2C35%2C37%2C38%2C39%2C40%2C41%2C42%2C43%29%2FMeta%2043</t>
  </si>
  <si>
    <t>Según la matriz de registro de publicaciones, la alcaldía local de san cristóbal cumplió con el 71% de los criterios de la ley 1712 durante el segundo trimestre</t>
  </si>
  <si>
    <t>Matriz de registrode publicaciones de la alcaldía local de san cristóbal</t>
  </si>
  <si>
    <t>La Alcaldía Local realizó la publicación del 80% de la información relacionada con los lineamientos de la Ley 1712 de 2014.</t>
  </si>
  <si>
    <t>http://www.sancristobal.gov.co/transparencia/instrumentos-gestion-informacion-publica/relacionados-informacion</t>
  </si>
  <si>
    <t>La alcaldía local realizó el 97% de la información relacionada con el proceso/Alcaldía atendiendo los lineamientos de la ley 1712 de 2014</t>
  </si>
  <si>
    <t>La alcaldía local en promedio realizó la publicación del 97% de la información relacionada con el proceso/Alcaldía atendiendo los lineamientos de la ley 1712 de 2014</t>
  </si>
  <si>
    <t>TOTAL PLAN DE GESTIÓN</t>
  </si>
  <si>
    <t>Porcentaje de Cumplimiento Trimestre I</t>
  </si>
  <si>
    <t>Porcentaje de Cumplimiento Trimestre II</t>
  </si>
  <si>
    <t>Porcentaje de Cumplimiento Trimestre III</t>
  </si>
  <si>
    <t>Porcentaje de Cumplimiento Trimestre IV</t>
  </si>
  <si>
    <t>Porcentaje de Cumplimiento PLAN DE GESTIÓN 2018</t>
  </si>
  <si>
    <t>RUBROSFUNCIONAMIENTO</t>
  </si>
  <si>
    <t>SIG</t>
  </si>
  <si>
    <t>PROGRAMACION</t>
  </si>
  <si>
    <t>INDICADOR</t>
  </si>
  <si>
    <t>ADQUISICION DE BIENES</t>
  </si>
  <si>
    <t>GASTOS DE FUNCIONAMIENTO</t>
  </si>
  <si>
    <t>ADQUISICION DE SERVICIOS</t>
  </si>
  <si>
    <t>RUTINARIA</t>
  </si>
  <si>
    <t>SERVICIOS PUBLICOS</t>
  </si>
  <si>
    <t>GASTOS GENERALES</t>
  </si>
  <si>
    <t>DECRECIENTE</t>
  </si>
  <si>
    <t>SERVICIOS PERSONALES</t>
  </si>
  <si>
    <t>MEDICIONFINAL</t>
  </si>
  <si>
    <t>CONTRALORIA</t>
  </si>
  <si>
    <t>OTROS GASTOS GENERALES</t>
  </si>
  <si>
    <t>MENSUAL</t>
  </si>
  <si>
    <t>TRIMESTRAL</t>
  </si>
  <si>
    <t>SEMESTRAL</t>
  </si>
  <si>
    <t>ANUAL</t>
  </si>
  <si>
    <t>MODELO DE GESTION LOCAL CON ENFOQUE A LA SATISFACCION DE LAS NECESIDADES</t>
  </si>
  <si>
    <t>ATENCION A LAS POBLACIONES VULNERABLES, EL APOYO EN EL RESTABLECIMIENTO Y GARANTIA DE DERECHOS</t>
  </si>
  <si>
    <t>MODELO PARA EL DESARROLLO DE LAS RELACIONES ESTRATEGICAS DEL DISTRITO CAPITAL CON ACTORES POLITICOS Y SOCIALES</t>
  </si>
  <si>
    <t>SISTEMA DISTRITAL DE DERECHOS HUMANOS</t>
  </si>
  <si>
    <t>NOMBRE PROYECTO</t>
  </si>
  <si>
    <t>IMPLEMETACIÓN DEL SISTEMAS DISTRITAL DE JUSTICIA</t>
  </si>
  <si>
    <t xml:space="preserve">CONSTRUCCIÓN DE UNA BOGOTÁ QUE VIVE LOS DERECHOS HUMANOS </t>
  </si>
  <si>
    <t>PREVENCIÓN Y CONTROL DEL DELITO EN EL DISTRITO CAPITAL</t>
  </si>
  <si>
    <t>FORTALECIMIENTO DE LA CAPACIDAD INSTITUCIONAL DE LAS ALCALDÍAS LOCALES</t>
  </si>
  <si>
    <t>FORTALECIMIENTO DE LA CAPACIDAD INSTITUCIONAL</t>
  </si>
  <si>
    <t>PROMOCIÓN Y VISIBILIZACIÓN DE LOS DERECHOS DE LOS GRUPOS ÉTNICOS EN EL DISTRITO CAPITAL</t>
  </si>
  <si>
    <t>FORTALECIMIENTO DE LAS RELACIONES ESTRATÉGICAS DEL DISTRITO CAPITAL CON ACTORES POLÍTICOS Y SOCIALES</t>
  </si>
  <si>
    <t>IMPLEMENTACIÓN DEL MODELO DE GESTIÓN DE TÉCNOLOGIA DE LA INFORMACIÓN PARA EL FORTALECIMIENTO INSTITUCIONAL</t>
  </si>
  <si>
    <t>ALCALDIA LOCAL DE USAQUEN</t>
  </si>
  <si>
    <t>ALCALDE/SA LOCAL DE USAQUEN</t>
  </si>
  <si>
    <t>ALCALDIA LOCAL DE CHAPINERO</t>
  </si>
  <si>
    <t>ALCALDE/SA LOCAL DE CHAPINERO</t>
  </si>
  <si>
    <t>ALCALDIA LOCAL DE SANTAFE</t>
  </si>
  <si>
    <t>ALCALDE/SA LOCAL DE SANTAFE</t>
  </si>
  <si>
    <t>ALCALDIA LOCAL DE USME</t>
  </si>
  <si>
    <t>ALCALDE/SA LOCAL DE USME</t>
  </si>
  <si>
    <t>ALCALDIA LOCAL DE TUNJUELITO</t>
  </si>
  <si>
    <t>ALCALDE/SA LOCAL DE TUNJUELITO</t>
  </si>
  <si>
    <t>ALCALDIA LOCAL DE BOSA</t>
  </si>
  <si>
    <t>ALCALDE/SA LOCAL DE BOSA</t>
  </si>
  <si>
    <t>ALCALDIA LOCAL DE KENNEDY</t>
  </si>
  <si>
    <t>ALCALDE/SA LOCAL DE KENNEDY</t>
  </si>
  <si>
    <t>ALCALDIA LOCAL DE FONTIBON</t>
  </si>
  <si>
    <t>ALCALDE/SA LOCAL DE FONTIBON</t>
  </si>
  <si>
    <t>ALCALDIA LOCAL DE ENGATIVA</t>
  </si>
  <si>
    <t>ALCALDE/SA LOCAL DE ENGATIVA</t>
  </si>
  <si>
    <t>ALCALDIA LOCAL DE SUBA</t>
  </si>
  <si>
    <t>ALCALDE/SA LOCAL DE SUBA</t>
  </si>
  <si>
    <t>ALCALDIA LOCAL DE BARRIOS UNIDOS</t>
  </si>
  <si>
    <t>ALCALDE/SA LOCAL DE BARRIOS UNIDOS</t>
  </si>
  <si>
    <t>ALCALDIA LOCAL DE TEUSAQUILLO</t>
  </si>
  <si>
    <t>ALCALDE/SA LOCAL DE TEUSAQUILLO</t>
  </si>
  <si>
    <t>ALCALDIA LOCAL DE LOS MARTIRES</t>
  </si>
  <si>
    <t>ALCALDE/SA LOCAL DE LOS MARTIRES</t>
  </si>
  <si>
    <t>ALCALDIA LOCAL DE ANTONIO NARIÑO</t>
  </si>
  <si>
    <t>ALCALDE/SA LOCAL DE ANTONIO NARIÑO</t>
  </si>
  <si>
    <t xml:space="preserve">ALCALDIA LOCAL DE PUENTE ARANDA </t>
  </si>
  <si>
    <t xml:space="preserve">ALCALDE/SA LOCAL DE PUENTE ARANDA </t>
  </si>
  <si>
    <t>ALCALDIA LOCAL DE LA CANDELARIA</t>
  </si>
  <si>
    <t>ALCALDE/SA LOCAL DE LA CANDELARIA</t>
  </si>
  <si>
    <t>ALCALDIA LOCAL DE RAFAEL URIBE URIBE</t>
  </si>
  <si>
    <t>ALCALDE/SA LOCAL DE RAFAEL URIBE URIBE</t>
  </si>
  <si>
    <t>ALCALDIA LOCAL DE CIUDAD BOLIVAR</t>
  </si>
  <si>
    <t>ALCALDE/SA LOCAL DE CIUDAD BOLIVAR</t>
  </si>
  <si>
    <t>ALCALDIA LOCAL DE SUMAPAZ</t>
  </si>
  <si>
    <t>ALCALDE/SA LOCAL DE SUMAPAZ</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</si>
</sst>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1" formatCode="_-* #,##0_-;\-* #,##0_-;_-* &quot;-&quot;_-;_-@_-"/>
    <numFmt numFmtId="164" formatCode="_-* #,##0.00\ _€_-;\-* #,##0.00\ _€_-;_-* &quot;-&quot;??\ _€_-;_-@_-"/>
    <numFmt numFmtId="165" formatCode="[$$-240A]\ #,##0.00"/>
    <numFmt numFmtId="166" formatCode="* #,##0.00&quot;    &quot;;\-* #,##0.00&quot;    &quot;;* \-#&quot;    &quot;;@\ "/>
    <numFmt numFmtId="167" formatCode="0.0%"/>
  </numFmts>
  <fonts count="22" x14ac:knownFonts="1">
    <font>
      <sz val="11"/>
      <color theme="1"/>
      <name val="Calibri"/>
      <family val="2"/>
      <scheme val="minor"/>
    </font>
    <font>
      <sz val="10"/>
      <name val="Arial"/>
      <family val="2"/>
    </font>
    <font>
      <sz val="14"/>
      <name val="Arial Narrow"/>
      <family val="2"/>
    </font>
    <font>
      <b/>
      <sz val="12"/>
      <name val="Arial Rounded MT Bold"/>
      <family val="2"/>
    </font>
    <font>
      <sz val="12"/>
      <name val="Arial Rounded MT Bold"/>
      <family val="2"/>
    </font>
    <font>
      <b/>
      <sz val="12"/>
      <color indexed="16"/>
      <name val="Arial Rounded MT Bold"/>
      <family val="2"/>
    </font>
    <font>
      <b/>
      <sz val="12"/>
      <color indexed="8"/>
      <name val="Arial Rounded MT Bold"/>
      <family val="2"/>
    </font>
    <font>
      <b/>
      <sz val="12"/>
      <color indexed="10"/>
      <name val="Arial Rounded MT Bold"/>
      <family val="2"/>
    </font>
    <font>
      <sz val="11"/>
      <color theme="1"/>
      <name val="Calibri"/>
      <family val="2"/>
      <scheme val="minor"/>
    </font>
    <font>
      <u/>
      <sz val="11"/>
      <color theme="10"/>
      <name val="Calibri"/>
      <family val="2"/>
      <scheme val="minor"/>
    </font>
    <font>
      <sz val="11"/>
      <color theme="1"/>
      <name val="Arial"/>
      <family val="2"/>
    </font>
    <font>
      <sz val="12"/>
      <color theme="1"/>
      <name val="Arial"/>
      <family val="2"/>
    </font>
    <font>
      <sz val="14"/>
      <color theme="1"/>
      <name val="Arial Narrow"/>
      <family val="2"/>
    </font>
    <font>
      <sz val="14"/>
      <color rgb="FFFF0000"/>
      <name val="Arial Narrow"/>
      <family val="2"/>
    </font>
    <font>
      <sz val="12"/>
      <color theme="1"/>
      <name val="Arial Rounded MT Bold"/>
      <family val="2"/>
    </font>
    <font>
      <b/>
      <sz val="12"/>
      <color theme="1"/>
      <name val="Arial Rounded MT Bold"/>
      <family val="2"/>
    </font>
    <font>
      <sz val="12"/>
      <color rgb="FF00000A"/>
      <name val="Arial Rounded MT Bold"/>
      <family val="2"/>
    </font>
    <font>
      <sz val="12"/>
      <color rgb="FF000000"/>
      <name val="Arial Rounded MT Bold"/>
      <family val="2"/>
    </font>
    <font>
      <u/>
      <sz val="12"/>
      <color theme="10"/>
      <name val="Arial Rounded MT Bold"/>
      <family val="2"/>
    </font>
    <font>
      <sz val="11"/>
      <color theme="1"/>
      <name val="Arial Rounded MT Bold"/>
      <family val="2"/>
    </font>
    <font>
      <sz val="12"/>
      <color rgb="FF000000"/>
      <name val="Calibri"/>
      <family val="2"/>
      <scheme val="minor"/>
    </font>
    <font>
      <sz val="12"/>
      <color rgb="FF000000"/>
      <name val="Times New Roman"/>
      <family val="1"/>
    </font>
  </fonts>
  <fills count="26">
    <fill>
      <patternFill patternType="none"/>
    </fill>
    <fill>
      <patternFill patternType="gray125"/>
    </fill>
    <fill>
      <patternFill patternType="solid">
        <fgColor indexed="13"/>
        <bgColor indexed="34"/>
      </patternFill>
    </fill>
    <fill>
      <patternFill patternType="solid">
        <fgColor indexed="10"/>
        <bgColor indexed="60"/>
      </patternFill>
    </fill>
    <fill>
      <patternFill patternType="solid">
        <fgColor indexed="17"/>
        <bgColor indexed="21"/>
      </patternFill>
    </fill>
    <fill>
      <patternFill patternType="solid">
        <fgColor indexed="9"/>
        <bgColor indexed="64"/>
      </patternFill>
    </fill>
    <fill>
      <patternFill patternType="solid">
        <fgColor theme="6"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rgb="FFFFFF00"/>
        <bgColor indexed="64"/>
      </patternFill>
    </fill>
    <fill>
      <patternFill patternType="solid">
        <fgColor theme="7" tint="0.59999389629810485"/>
        <bgColor indexed="64"/>
      </patternFill>
    </fill>
    <fill>
      <patternFill patternType="solid">
        <fgColor theme="2" tint="-0.249977111117893"/>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8"/>
        <bgColor indexed="64"/>
      </patternFill>
    </fill>
    <fill>
      <patternFill patternType="solid">
        <fgColor theme="8" tint="-0.249977111117893"/>
        <bgColor indexed="64"/>
      </patternFill>
    </fill>
    <fill>
      <patternFill patternType="solid">
        <fgColor theme="6" tint="0.39997558519241921"/>
        <bgColor indexed="64"/>
      </patternFill>
    </fill>
    <fill>
      <patternFill patternType="solid">
        <fgColor rgb="FF0070C0"/>
        <bgColor indexed="64"/>
      </patternFill>
    </fill>
    <fill>
      <patternFill patternType="solid">
        <fgColor theme="9" tint="0.39997558519241921"/>
        <bgColor indexed="64"/>
      </patternFill>
    </fill>
    <fill>
      <patternFill patternType="solid">
        <fgColor theme="6"/>
        <bgColor indexed="64"/>
      </patternFill>
    </fill>
    <fill>
      <patternFill patternType="solid">
        <fgColor rgb="FF00B050"/>
        <bgColor indexed="64"/>
      </patternFill>
    </fill>
    <fill>
      <patternFill patternType="solid">
        <fgColor theme="0"/>
        <bgColor rgb="FFD7E4BD"/>
      </patternFill>
    </fill>
    <fill>
      <patternFill patternType="solid">
        <fgColor theme="4" tint="0.79998168889431442"/>
        <bgColor indexed="64"/>
      </patternFill>
    </fill>
    <fill>
      <patternFill patternType="solid">
        <fgColor theme="0" tint="-0.249977111117893"/>
        <bgColor indexed="64"/>
      </patternFill>
    </fill>
    <fill>
      <patternFill patternType="solid">
        <fgColor theme="4" tint="0.39997558519241921"/>
        <bgColor indexed="64"/>
      </patternFill>
    </fill>
    <fill>
      <patternFill patternType="solid">
        <fgColor theme="9"/>
        <bgColor indexed="64"/>
      </patternFill>
    </fill>
  </fills>
  <borders count="64">
    <border>
      <left/>
      <right/>
      <top/>
      <bottom/>
      <diagonal/>
    </border>
    <border>
      <left style="medium">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bottom/>
      <diagonal/>
    </border>
    <border>
      <left/>
      <right/>
      <top style="thin">
        <color indexed="64"/>
      </top>
      <bottom/>
      <diagonal/>
    </border>
    <border>
      <left style="medium">
        <color indexed="64"/>
      </left>
      <right style="medium">
        <color indexed="64"/>
      </right>
      <top style="thin">
        <color indexed="64"/>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style="medium">
        <color indexed="64"/>
      </left>
      <right style="medium">
        <color indexed="64"/>
      </right>
      <top style="thin">
        <color indexed="64"/>
      </top>
      <bottom style="thin">
        <color indexed="64"/>
      </bottom>
      <diagonal/>
    </border>
    <border>
      <left style="medium">
        <color indexed="64"/>
      </left>
      <right/>
      <top/>
      <bottom/>
      <diagonal/>
    </border>
    <border>
      <left style="medium">
        <color indexed="64"/>
      </left>
      <right style="medium">
        <color indexed="64"/>
      </right>
      <top/>
      <bottom style="thin">
        <color indexed="64"/>
      </bottom>
      <diagonal/>
    </border>
    <border>
      <left style="medium">
        <color indexed="64"/>
      </left>
      <right style="medium">
        <color indexed="64"/>
      </right>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medium">
        <color indexed="64"/>
      </top>
      <bottom/>
      <diagonal/>
    </border>
    <border>
      <left style="medium">
        <color indexed="64"/>
      </left>
      <right/>
      <top style="thin">
        <color indexed="64"/>
      </top>
      <bottom/>
      <diagonal/>
    </border>
    <border>
      <left style="medium">
        <color indexed="64"/>
      </left>
      <right style="thin">
        <color indexed="64"/>
      </right>
      <top/>
      <bottom/>
      <diagonal/>
    </border>
    <border>
      <left style="thin">
        <color indexed="64"/>
      </left>
      <right/>
      <top/>
      <bottom style="thin">
        <color indexed="64"/>
      </bottom>
      <diagonal/>
    </border>
    <border>
      <left style="thin">
        <color indexed="64"/>
      </left>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thin">
        <color indexed="64"/>
      </bottom>
      <diagonal/>
    </border>
    <border>
      <left/>
      <right/>
      <top style="medium">
        <color indexed="64"/>
      </top>
      <bottom/>
      <diagonal/>
    </border>
    <border>
      <left/>
      <right style="thin">
        <color indexed="64"/>
      </right>
      <top style="medium">
        <color indexed="64"/>
      </top>
      <bottom/>
      <diagonal/>
    </border>
    <border>
      <left/>
      <right style="thin">
        <color indexed="64"/>
      </right>
      <top/>
      <bottom/>
      <diagonal/>
    </border>
    <border>
      <left style="medium">
        <color indexed="64"/>
      </left>
      <right/>
      <top/>
      <bottom style="thin">
        <color indexed="64"/>
      </bottom>
      <diagonal/>
    </border>
    <border>
      <left/>
      <right/>
      <top/>
      <bottom style="thin">
        <color indexed="64"/>
      </bottom>
      <diagonal/>
    </border>
    <border>
      <left style="thin">
        <color rgb="FF1A1A1A"/>
      </left>
      <right style="thin">
        <color rgb="FF1A1A1A"/>
      </right>
      <top style="thin">
        <color rgb="FF1A1A1A"/>
      </top>
      <bottom style="thin">
        <color rgb="FF1A1A1A"/>
      </bottom>
      <diagonal/>
    </border>
  </borders>
  <cellStyleXfs count="12">
    <xf numFmtId="0" fontId="0" fillId="0" borderId="0"/>
    <xf numFmtId="0" fontId="1" fillId="2" borderId="0" applyNumberFormat="0" applyBorder="0" applyAlignment="0" applyProtection="0"/>
    <xf numFmtId="0" fontId="9" fillId="0" borderId="0" applyNumberFormat="0" applyFill="0" applyBorder="0" applyAlignment="0" applyProtection="0"/>
    <xf numFmtId="164" fontId="8" fillId="0" borderId="0" applyFont="0" applyFill="0" applyBorder="0" applyAlignment="0" applyProtection="0"/>
    <xf numFmtId="41" fontId="8" fillId="0" borderId="0" applyFont="0" applyFill="0" applyBorder="0" applyAlignment="0" applyProtection="0"/>
    <xf numFmtId="166" fontId="1" fillId="0" borderId="0" applyFill="0" applyBorder="0" applyAlignment="0" applyProtection="0"/>
    <xf numFmtId="0" fontId="1" fillId="0" borderId="0"/>
    <xf numFmtId="9" fontId="8" fillId="0" borderId="0" applyFont="0" applyFill="0" applyBorder="0" applyAlignment="0" applyProtection="0"/>
    <xf numFmtId="9" fontId="1" fillId="0" borderId="0" applyFill="0" applyBorder="0" applyAlignment="0" applyProtection="0"/>
    <xf numFmtId="9" fontId="1" fillId="0" borderId="0" applyFill="0" applyBorder="0" applyAlignment="0" applyProtection="0"/>
    <xf numFmtId="0" fontId="1" fillId="3" borderId="0" applyNumberFormat="0" applyBorder="0" applyAlignment="0" applyProtection="0"/>
    <xf numFmtId="0" fontId="1" fillId="4" borderId="0" applyNumberFormat="0" applyBorder="0" applyAlignment="0" applyProtection="0"/>
  </cellStyleXfs>
  <cellXfs count="511">
    <xf numFmtId="0" fontId="0" fillId="0" borderId="0" xfId="0"/>
    <xf numFmtId="0" fontId="10" fillId="0" borderId="1" xfId="0" applyFont="1" applyFill="1" applyBorder="1" applyAlignment="1">
      <alignment horizontal="justify" vertical="center" wrapText="1"/>
    </xf>
    <xf numFmtId="0" fontId="10" fillId="0" borderId="2" xfId="0" applyFont="1" applyFill="1" applyBorder="1" applyAlignment="1">
      <alignment horizontal="center" vertical="center" wrapText="1"/>
    </xf>
    <xf numFmtId="0" fontId="0" fillId="0" borderId="0" xfId="0" applyAlignment="1">
      <alignment wrapText="1"/>
    </xf>
    <xf numFmtId="0" fontId="10" fillId="0" borderId="3" xfId="0" applyFont="1" applyFill="1" applyBorder="1" applyAlignment="1">
      <alignment horizontal="justify" vertical="center" wrapText="1"/>
    </xf>
    <xf numFmtId="0" fontId="10" fillId="0" borderId="2" xfId="0" applyFont="1" applyFill="1" applyBorder="1" applyAlignment="1">
      <alignment horizontal="justify" vertical="center" wrapText="1"/>
    </xf>
    <xf numFmtId="0" fontId="10" fillId="0" borderId="4" xfId="0" applyFont="1" applyFill="1" applyBorder="1" applyAlignment="1">
      <alignment horizontal="justify" vertical="center" wrapText="1"/>
    </xf>
    <xf numFmtId="0" fontId="10" fillId="0" borderId="5" xfId="0" applyFont="1" applyFill="1" applyBorder="1" applyAlignment="1">
      <alignment horizontal="justify" vertical="center" wrapText="1"/>
    </xf>
    <xf numFmtId="0" fontId="10" fillId="0" borderId="6" xfId="0" applyFont="1" applyFill="1" applyBorder="1" applyAlignment="1">
      <alignment horizontal="justify" vertical="center" wrapText="1"/>
    </xf>
    <xf numFmtId="0" fontId="0" fillId="0" borderId="0" xfId="0" applyAlignment="1">
      <alignment horizontal="center"/>
    </xf>
    <xf numFmtId="0" fontId="0" fillId="0" borderId="0" xfId="0" applyAlignment="1">
      <alignment horizontal="center" vertical="center"/>
    </xf>
    <xf numFmtId="0" fontId="11" fillId="0" borderId="0" xfId="0" applyFont="1" applyAlignment="1">
      <alignment horizontal="justify"/>
    </xf>
    <xf numFmtId="0" fontId="12" fillId="6" borderId="7" xfId="0" applyFont="1" applyFill="1" applyBorder="1" applyAlignment="1">
      <alignment horizontal="justify" vertical="center" wrapText="1"/>
    </xf>
    <xf numFmtId="0" fontId="12" fillId="7" borderId="7" xfId="0" applyFont="1" applyFill="1" applyBorder="1" applyAlignment="1">
      <alignment horizontal="justify" vertical="center" wrapText="1"/>
    </xf>
    <xf numFmtId="0" fontId="2" fillId="8" borderId="2" xfId="0" applyFont="1" applyFill="1" applyBorder="1" applyAlignment="1">
      <alignment horizontal="center" vertical="center" wrapText="1"/>
    </xf>
    <xf numFmtId="0" fontId="2" fillId="8" borderId="2" xfId="0" applyFont="1" applyFill="1" applyBorder="1" applyAlignment="1">
      <alignment horizontal="justify" vertical="center" wrapText="1"/>
    </xf>
    <xf numFmtId="0" fontId="12" fillId="8" borderId="7" xfId="0" applyFont="1" applyFill="1" applyBorder="1" applyAlignment="1">
      <alignment horizontal="justify" vertical="center" wrapText="1"/>
    </xf>
    <xf numFmtId="0" fontId="12" fillId="8" borderId="8" xfId="0" applyFont="1" applyFill="1" applyBorder="1" applyAlignment="1">
      <alignment horizontal="justify" vertical="center" wrapText="1"/>
    </xf>
    <xf numFmtId="0" fontId="2" fillId="9" borderId="9" xfId="0" applyFont="1" applyFill="1" applyBorder="1" applyAlignment="1">
      <alignment horizontal="justify" vertical="center" wrapText="1"/>
    </xf>
    <xf numFmtId="0" fontId="2" fillId="9" borderId="7" xfId="0" applyFont="1" applyFill="1" applyBorder="1" applyAlignment="1">
      <alignment horizontal="justify" vertical="center" wrapText="1"/>
    </xf>
    <xf numFmtId="0" fontId="2" fillId="10" borderId="2" xfId="0" applyFont="1" applyFill="1" applyBorder="1" applyAlignment="1">
      <alignment horizontal="justify" vertical="center" wrapText="1"/>
    </xf>
    <xf numFmtId="0" fontId="2" fillId="10" borderId="7" xfId="0" applyFont="1" applyFill="1" applyBorder="1" applyAlignment="1">
      <alignment horizontal="justify" vertical="center" wrapText="1"/>
    </xf>
    <xf numFmtId="0" fontId="2" fillId="11" borderId="7" xfId="0" applyFont="1" applyFill="1" applyBorder="1" applyAlignment="1">
      <alignment horizontal="justify" vertical="center" wrapText="1"/>
    </xf>
    <xf numFmtId="0" fontId="12" fillId="11" borderId="10" xfId="0" applyFont="1" applyFill="1" applyBorder="1" applyAlignment="1">
      <alignment horizontal="justify" vertical="center" wrapText="1"/>
    </xf>
    <xf numFmtId="0" fontId="12" fillId="11" borderId="7" xfId="0" applyFont="1" applyFill="1" applyBorder="1" applyAlignment="1">
      <alignment horizontal="justify" vertical="center" wrapText="1"/>
    </xf>
    <xf numFmtId="0" fontId="2" fillId="11" borderId="2" xfId="0" applyFont="1" applyFill="1" applyBorder="1" applyAlignment="1">
      <alignment vertical="center" wrapText="1"/>
    </xf>
    <xf numFmtId="0" fontId="12" fillId="12" borderId="9" xfId="0" applyFont="1" applyFill="1" applyBorder="1" applyAlignment="1">
      <alignment horizontal="justify" vertical="center" wrapText="1"/>
    </xf>
    <xf numFmtId="0" fontId="12" fillId="12" borderId="7" xfId="0" applyFont="1" applyFill="1" applyBorder="1" applyAlignment="1">
      <alignment horizontal="justify" vertical="center" wrapText="1"/>
    </xf>
    <xf numFmtId="0" fontId="2" fillId="12" borderId="7" xfId="0" applyFont="1" applyFill="1" applyBorder="1" applyAlignment="1">
      <alignment horizontal="justify" vertical="center" wrapText="1"/>
    </xf>
    <xf numFmtId="0" fontId="13" fillId="12" borderId="7" xfId="0" applyFont="1" applyFill="1" applyBorder="1" applyAlignment="1">
      <alignment horizontal="justify" vertical="center" wrapText="1"/>
    </xf>
    <xf numFmtId="0" fontId="12" fillId="12" borderId="11" xfId="0" applyFont="1" applyFill="1" applyBorder="1" applyAlignment="1">
      <alignment horizontal="left" vertical="center" wrapText="1"/>
    </xf>
    <xf numFmtId="0" fontId="12" fillId="12" borderId="8" xfId="0" applyFont="1" applyFill="1" applyBorder="1" applyAlignment="1">
      <alignment horizontal="justify" vertical="center" wrapText="1"/>
    </xf>
    <xf numFmtId="0" fontId="2" fillId="12" borderId="9" xfId="0" applyFont="1" applyFill="1" applyBorder="1" applyAlignment="1">
      <alignment horizontal="justify" vertical="center" wrapText="1"/>
    </xf>
    <xf numFmtId="0" fontId="2" fillId="12" borderId="8" xfId="0" applyFont="1" applyFill="1" applyBorder="1" applyAlignment="1">
      <alignment horizontal="justify" vertical="center" wrapText="1"/>
    </xf>
    <xf numFmtId="0" fontId="3" fillId="7" borderId="12" xfId="0" applyFont="1" applyFill="1" applyBorder="1" applyAlignment="1">
      <alignment horizontal="center" vertical="center" wrapText="1"/>
    </xf>
    <xf numFmtId="0" fontId="4" fillId="5" borderId="13" xfId="0" applyFont="1" applyFill="1" applyBorder="1" applyAlignment="1" applyProtection="1">
      <alignment horizontal="left" vertical="center" wrapText="1"/>
    </xf>
    <xf numFmtId="0" fontId="14" fillId="7" borderId="14" xfId="0" applyFont="1" applyFill="1" applyBorder="1" applyAlignment="1" applyProtection="1">
      <alignment vertical="center" wrapText="1"/>
    </xf>
    <xf numFmtId="14" fontId="4" fillId="5" borderId="5" xfId="0" applyNumberFormat="1" applyFont="1" applyFill="1" applyBorder="1" applyAlignment="1" applyProtection="1">
      <alignment horizontal="left" vertical="center" wrapText="1"/>
    </xf>
    <xf numFmtId="167" fontId="3" fillId="7" borderId="14" xfId="7" applyNumberFormat="1" applyFont="1" applyFill="1" applyBorder="1" applyAlignment="1" applyProtection="1">
      <alignment horizontal="center" vertical="center" wrapText="1"/>
    </xf>
    <xf numFmtId="0" fontId="14" fillId="7" borderId="3" xfId="0" applyFont="1" applyFill="1" applyBorder="1" applyAlignment="1" applyProtection="1">
      <alignment horizontal="left" vertical="center" wrapText="1"/>
    </xf>
    <xf numFmtId="0" fontId="14" fillId="7" borderId="15" xfId="0" applyFont="1" applyFill="1" applyBorder="1" applyAlignment="1" applyProtection="1">
      <alignment horizontal="left" vertical="center" wrapText="1"/>
    </xf>
    <xf numFmtId="0" fontId="14" fillId="7" borderId="2" xfId="0" applyFont="1" applyFill="1" applyBorder="1" applyAlignment="1" applyProtection="1">
      <alignment horizontal="left" vertical="center" wrapText="1"/>
    </xf>
    <xf numFmtId="0" fontId="14" fillId="7" borderId="16" xfId="0" applyFont="1" applyFill="1" applyBorder="1" applyAlignment="1" applyProtection="1">
      <alignment horizontal="left" vertical="center" wrapText="1"/>
    </xf>
    <xf numFmtId="0" fontId="14" fillId="0" borderId="0" xfId="0" applyFont="1"/>
    <xf numFmtId="0" fontId="14" fillId="0" borderId="0" xfId="0" applyFont="1" applyAlignment="1">
      <alignment wrapText="1"/>
    </xf>
    <xf numFmtId="0" fontId="3" fillId="7" borderId="2" xfId="0" applyFont="1" applyFill="1" applyBorder="1" applyAlignment="1">
      <alignment vertical="center" wrapText="1"/>
    </xf>
    <xf numFmtId="0" fontId="3" fillId="7" borderId="17" xfId="0" applyFont="1" applyFill="1" applyBorder="1" applyAlignment="1">
      <alignment vertical="center" wrapText="1"/>
    </xf>
    <xf numFmtId="0" fontId="3" fillId="9" borderId="17" xfId="0" applyFont="1" applyFill="1" applyBorder="1" applyAlignment="1">
      <alignment vertical="center" wrapText="1"/>
    </xf>
    <xf numFmtId="0" fontId="3" fillId="0" borderId="17" xfId="0" applyFont="1" applyFill="1" applyBorder="1" applyAlignment="1">
      <alignment vertical="center" wrapText="1"/>
    </xf>
    <xf numFmtId="0" fontId="3" fillId="7" borderId="7" xfId="0" applyFont="1" applyFill="1" applyBorder="1" applyAlignment="1">
      <alignment vertical="center" wrapText="1"/>
    </xf>
    <xf numFmtId="0" fontId="14" fillId="7" borderId="0" xfId="0" applyFont="1" applyFill="1"/>
    <xf numFmtId="0" fontId="5" fillId="13" borderId="18" xfId="0" applyFont="1" applyFill="1" applyBorder="1" applyAlignment="1">
      <alignment horizontal="center" vertical="center" wrapText="1"/>
    </xf>
    <xf numFmtId="0" fontId="6" fillId="7" borderId="19" xfId="0" applyFont="1" applyFill="1" applyBorder="1" applyAlignment="1">
      <alignment vertical="center" wrapText="1"/>
    </xf>
    <xf numFmtId="0" fontId="6" fillId="7" borderId="0" xfId="0" applyFont="1" applyFill="1" applyBorder="1" applyAlignment="1">
      <alignment vertical="center" wrapText="1"/>
    </xf>
    <xf numFmtId="0" fontId="4" fillId="7" borderId="19" xfId="0" applyFont="1" applyFill="1" applyBorder="1" applyAlignment="1">
      <alignment horizontal="left" vertical="center" wrapText="1"/>
    </xf>
    <xf numFmtId="0" fontId="4" fillId="7" borderId="0" xfId="0" applyFont="1" applyFill="1" applyBorder="1" applyAlignment="1">
      <alignment horizontal="left" vertical="center" wrapText="1"/>
    </xf>
    <xf numFmtId="0" fontId="4" fillId="7" borderId="0" xfId="0" applyFont="1" applyFill="1" applyBorder="1" applyAlignment="1">
      <alignment horizontal="justify" vertical="center" wrapText="1"/>
    </xf>
    <xf numFmtId="0" fontId="4" fillId="9"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4" fillId="0" borderId="0" xfId="0" applyFont="1" applyFill="1"/>
    <xf numFmtId="0" fontId="15" fillId="7" borderId="0" xfId="0" applyFont="1" applyFill="1" applyBorder="1" applyAlignment="1">
      <alignment vertical="center"/>
    </xf>
    <xf numFmtId="0" fontId="14" fillId="7" borderId="0" xfId="0" applyFont="1" applyFill="1" applyAlignment="1">
      <alignment horizontal="center"/>
    </xf>
    <xf numFmtId="0" fontId="6" fillId="0" borderId="0" xfId="0" applyFont="1" applyFill="1" applyBorder="1" applyAlignment="1">
      <alignment horizontal="center" vertical="center" wrapText="1"/>
    </xf>
    <xf numFmtId="0" fontId="14" fillId="7" borderId="0" xfId="0" applyFont="1" applyFill="1" applyAlignment="1">
      <alignment horizontal="justify" vertical="center" wrapText="1"/>
    </xf>
    <xf numFmtId="0" fontId="14" fillId="9" borderId="0" xfId="0" applyFont="1" applyFill="1"/>
    <xf numFmtId="0" fontId="3" fillId="14" borderId="20" xfId="0" applyFont="1" applyFill="1" applyBorder="1" applyAlignment="1">
      <alignment vertical="center" wrapText="1"/>
    </xf>
    <xf numFmtId="0" fontId="3" fillId="14" borderId="21" xfId="0" applyFont="1" applyFill="1" applyBorder="1" applyAlignment="1">
      <alignment vertical="center" wrapText="1"/>
    </xf>
    <xf numFmtId="0" fontId="3" fillId="16" borderId="22" xfId="0" applyFont="1" applyFill="1" applyBorder="1" applyAlignment="1">
      <alignment horizontal="center" vertical="center" wrapText="1"/>
    </xf>
    <xf numFmtId="0" fontId="3" fillId="17" borderId="13" xfId="0" applyFont="1" applyFill="1" applyBorder="1" applyAlignment="1">
      <alignment horizontal="center" vertical="center" wrapText="1"/>
    </xf>
    <xf numFmtId="0" fontId="3" fillId="17" borderId="5" xfId="0" applyFont="1" applyFill="1" applyBorder="1" applyAlignment="1">
      <alignment horizontal="center" vertical="center" wrapText="1"/>
    </xf>
    <xf numFmtId="0" fontId="3" fillId="14" borderId="21" xfId="0" applyFont="1" applyFill="1" applyBorder="1" applyAlignment="1">
      <alignment horizontal="center" vertical="center" wrapText="1"/>
    </xf>
    <xf numFmtId="0" fontId="3" fillId="15" borderId="17" xfId="0" applyFont="1" applyFill="1" applyBorder="1" applyAlignment="1">
      <alignment horizontal="center" vertical="center" wrapText="1"/>
    </xf>
    <xf numFmtId="0" fontId="3" fillId="15" borderId="23" xfId="0" applyFont="1" applyFill="1" applyBorder="1" applyAlignment="1">
      <alignment horizontal="center" vertical="center" wrapText="1"/>
    </xf>
    <xf numFmtId="0" fontId="3" fillId="15" borderId="7" xfId="0" applyFont="1" applyFill="1" applyBorder="1" applyAlignment="1">
      <alignment horizontal="center" vertical="center" wrapText="1"/>
    </xf>
    <xf numFmtId="0" fontId="3" fillId="15" borderId="2"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16" borderId="12" xfId="0" applyFont="1" applyFill="1" applyBorder="1" applyAlignment="1">
      <alignment horizontal="center" vertical="center" wrapText="1"/>
    </xf>
    <xf numFmtId="0" fontId="3" fillId="17" borderId="24" xfId="0" applyFont="1" applyFill="1" applyBorder="1" applyAlignment="1">
      <alignment horizontal="center" vertical="center" wrapText="1"/>
    </xf>
    <xf numFmtId="0" fontId="3" fillId="17" borderId="24" xfId="0" applyFont="1" applyFill="1" applyBorder="1" applyAlignment="1">
      <alignment vertical="center" wrapText="1"/>
    </xf>
    <xf numFmtId="0" fontId="3" fillId="15" borderId="25" xfId="0" applyFont="1" applyFill="1" applyBorder="1" applyAlignment="1">
      <alignment horizontal="justify" vertical="center" wrapText="1"/>
    </xf>
    <xf numFmtId="0" fontId="3" fillId="15" borderId="26" xfId="0" applyFont="1" applyFill="1" applyBorder="1" applyAlignment="1">
      <alignment horizontal="center" vertical="center" wrapText="1"/>
    </xf>
    <xf numFmtId="0" fontId="3" fillId="15" borderId="11" xfId="0" applyFont="1" applyFill="1" applyBorder="1" applyAlignment="1">
      <alignment horizontal="center" vertical="center" wrapText="1"/>
    </xf>
    <xf numFmtId="0" fontId="3" fillId="15" borderId="6" xfId="0" applyFont="1" applyFill="1" applyBorder="1" applyAlignment="1">
      <alignment horizontal="center" vertical="center" wrapText="1"/>
    </xf>
    <xf numFmtId="0" fontId="15" fillId="9" borderId="6" xfId="0" applyFont="1" applyFill="1" applyBorder="1"/>
    <xf numFmtId="0" fontId="15" fillId="0" borderId="6" xfId="0" applyFont="1" applyFill="1" applyBorder="1"/>
    <xf numFmtId="0" fontId="3" fillId="0" borderId="6" xfId="0" applyFont="1" applyFill="1" applyBorder="1" applyAlignment="1">
      <alignment horizontal="center" vertical="center" wrapText="1"/>
    </xf>
    <xf numFmtId="0" fontId="3" fillId="18" borderId="6" xfId="0" applyFont="1" applyFill="1" applyBorder="1" applyAlignment="1">
      <alignment horizontal="center" vertical="center" wrapText="1"/>
    </xf>
    <xf numFmtId="0" fontId="3" fillId="20" borderId="6" xfId="0" applyFont="1" applyFill="1" applyBorder="1" applyAlignment="1">
      <alignment horizontal="center" vertical="center" wrapText="1"/>
    </xf>
    <xf numFmtId="0" fontId="3" fillId="19" borderId="6" xfId="0" applyFont="1" applyFill="1" applyBorder="1" applyAlignment="1">
      <alignment horizontal="center" vertical="center" wrapText="1"/>
    </xf>
    <xf numFmtId="0" fontId="3" fillId="9" borderId="6" xfId="0" applyFont="1" applyFill="1" applyBorder="1" applyAlignment="1">
      <alignment horizontal="center" vertical="center" wrapText="1"/>
    </xf>
    <xf numFmtId="0" fontId="3" fillId="16" borderId="6" xfId="0" applyFont="1" applyFill="1" applyBorder="1" applyAlignment="1">
      <alignment horizontal="center" vertical="center" wrapText="1"/>
    </xf>
    <xf numFmtId="0" fontId="3" fillId="16" borderId="27" xfId="0" applyFont="1" applyFill="1" applyBorder="1" applyAlignment="1">
      <alignment horizontal="center" vertical="center" wrapText="1"/>
    </xf>
    <xf numFmtId="0" fontId="3" fillId="16" borderId="28" xfId="0" applyFont="1" applyFill="1" applyBorder="1" applyAlignment="1">
      <alignment horizontal="center" vertical="center" wrapText="1"/>
    </xf>
    <xf numFmtId="0" fontId="3" fillId="7" borderId="23" xfId="0" applyFont="1" applyFill="1" applyBorder="1" applyAlignment="1">
      <alignment horizontal="center" vertical="center" wrapText="1"/>
    </xf>
    <xf numFmtId="0" fontId="15" fillId="7" borderId="20" xfId="0" applyFont="1" applyFill="1" applyBorder="1" applyAlignment="1" applyProtection="1">
      <alignment vertical="center" textRotation="90" wrapText="1"/>
      <protection locked="0"/>
    </xf>
    <xf numFmtId="0" fontId="15" fillId="7" borderId="29" xfId="0" applyFont="1" applyFill="1" applyBorder="1" applyAlignment="1" applyProtection="1">
      <alignment vertical="center" wrapText="1"/>
      <protection locked="0"/>
    </xf>
    <xf numFmtId="0" fontId="4" fillId="7" borderId="3" xfId="0" applyFont="1" applyFill="1" applyBorder="1" applyAlignment="1" applyProtection="1">
      <alignment horizontal="justify" vertical="center" wrapText="1"/>
      <protection locked="0"/>
    </xf>
    <xf numFmtId="9" fontId="15" fillId="7" borderId="3" xfId="7" applyFont="1" applyFill="1" applyBorder="1" applyAlignment="1" applyProtection="1">
      <alignment horizontal="center" vertical="center" wrapText="1"/>
      <protection locked="0"/>
    </xf>
    <xf numFmtId="0" fontId="14" fillId="7" borderId="3" xfId="0" applyFont="1" applyFill="1" applyBorder="1" applyAlignment="1" applyProtection="1">
      <alignment horizontal="center" vertical="center" wrapText="1"/>
      <protection locked="0"/>
    </xf>
    <xf numFmtId="0" fontId="14" fillId="7" borderId="3" xfId="0" applyFont="1" applyFill="1" applyBorder="1" applyAlignment="1">
      <alignment vertical="center" wrapText="1"/>
    </xf>
    <xf numFmtId="9" fontId="14" fillId="7" borderId="3" xfId="0" applyNumberFormat="1" applyFont="1" applyFill="1" applyBorder="1" applyAlignment="1" applyProtection="1">
      <alignment horizontal="center" vertical="center" wrapText="1"/>
      <protection locked="0"/>
    </xf>
    <xf numFmtId="0" fontId="14" fillId="7" borderId="15" xfId="0" applyFont="1" applyFill="1" applyBorder="1" applyAlignment="1" applyProtection="1">
      <alignment horizontal="center" vertical="center" wrapText="1"/>
      <protection locked="0"/>
    </xf>
    <xf numFmtId="9" fontId="14" fillId="9" borderId="3" xfId="0" applyNumberFormat="1" applyFont="1" applyFill="1" applyBorder="1" applyAlignment="1" applyProtection="1">
      <alignment horizontal="center" vertical="center" wrapText="1"/>
    </xf>
    <xf numFmtId="9" fontId="14" fillId="0" borderId="3" xfId="0" applyNumberFormat="1" applyFont="1" applyFill="1" applyBorder="1" applyAlignment="1" applyProtection="1">
      <alignment horizontal="center" vertical="center" wrapText="1"/>
    </xf>
    <xf numFmtId="9" fontId="14" fillId="7" borderId="3" xfId="0" applyNumberFormat="1" applyFont="1" applyFill="1" applyBorder="1" applyAlignment="1" applyProtection="1">
      <alignment horizontal="center" vertical="center" wrapText="1"/>
    </xf>
    <xf numFmtId="0" fontId="14" fillId="0" borderId="3" xfId="0" applyFont="1" applyFill="1" applyBorder="1" applyAlignment="1" applyProtection="1">
      <alignment horizontal="center" vertical="center" wrapText="1"/>
      <protection locked="0"/>
    </xf>
    <xf numFmtId="0" fontId="14" fillId="7" borderId="2" xfId="0" applyFont="1" applyFill="1" applyBorder="1" applyAlignment="1" applyProtection="1">
      <alignment horizontal="center" vertical="center" wrapText="1"/>
      <protection locked="0"/>
    </xf>
    <xf numFmtId="165" fontId="14" fillId="7" borderId="3" xfId="0" applyNumberFormat="1" applyFont="1" applyFill="1" applyBorder="1" applyAlignment="1" applyProtection="1">
      <alignment horizontal="center" vertical="center" wrapText="1"/>
      <protection locked="0"/>
    </xf>
    <xf numFmtId="0" fontId="14" fillId="7" borderId="3" xfId="0" applyFont="1" applyFill="1" applyBorder="1" applyAlignment="1" applyProtection="1">
      <alignment horizontal="center" vertical="center" wrapText="1"/>
    </xf>
    <xf numFmtId="0" fontId="14" fillId="0" borderId="3" xfId="0" applyNumberFormat="1" applyFont="1" applyFill="1" applyBorder="1" applyAlignment="1" applyProtection="1">
      <alignment horizontal="center" vertical="center" wrapText="1"/>
    </xf>
    <xf numFmtId="0" fontId="4" fillId="7" borderId="3" xfId="7" applyNumberFormat="1" applyFont="1" applyFill="1" applyBorder="1" applyAlignment="1" applyProtection="1">
      <alignment horizontal="center" vertical="center" wrapText="1"/>
    </xf>
    <xf numFmtId="0" fontId="14" fillId="7" borderId="6" xfId="0" applyFont="1" applyFill="1" applyBorder="1" applyAlignment="1" applyProtection="1">
      <alignment horizontal="justify" vertical="center" wrapText="1"/>
    </xf>
    <xf numFmtId="0" fontId="14" fillId="7" borderId="3" xfId="0" applyFont="1" applyFill="1" applyBorder="1" applyAlignment="1" applyProtection="1">
      <alignment horizontal="justify" vertical="center" wrapText="1"/>
    </xf>
    <xf numFmtId="0" fontId="14" fillId="7" borderId="3" xfId="0" applyFont="1" applyFill="1" applyBorder="1" applyAlignment="1">
      <alignment horizontal="center" vertical="center" wrapText="1"/>
    </xf>
    <xf numFmtId="9" fontId="14" fillId="7" borderId="3" xfId="0" applyNumberFormat="1" applyFont="1" applyFill="1" applyBorder="1" applyAlignment="1">
      <alignment horizontal="center" vertical="center" wrapText="1"/>
    </xf>
    <xf numFmtId="9" fontId="4" fillId="7" borderId="3" xfId="7" applyNumberFormat="1" applyFont="1" applyFill="1" applyBorder="1" applyAlignment="1">
      <alignment horizontal="center" vertical="center" wrapText="1"/>
    </xf>
    <xf numFmtId="9" fontId="4" fillId="0" borderId="3" xfId="1" applyNumberFormat="1" applyFont="1" applyFill="1" applyBorder="1" applyAlignment="1" applyProtection="1">
      <alignment horizontal="center" vertical="center" wrapText="1"/>
      <protection locked="0"/>
    </xf>
    <xf numFmtId="9" fontId="4" fillId="0" borderId="3" xfId="7" applyFont="1" applyFill="1" applyBorder="1" applyAlignment="1">
      <alignment horizontal="center" vertical="center" wrapText="1"/>
    </xf>
    <xf numFmtId="0" fontId="4" fillId="0" borderId="3" xfId="1" applyFont="1" applyFill="1" applyBorder="1" applyAlignment="1" applyProtection="1">
      <alignment horizontal="left" vertical="center" wrapText="1"/>
      <protection locked="0"/>
    </xf>
    <xf numFmtId="0" fontId="14" fillId="0" borderId="3" xfId="0" applyFont="1" applyFill="1" applyBorder="1" applyAlignment="1" applyProtection="1">
      <alignment horizontal="left" vertical="center" wrapText="1"/>
      <protection locked="0"/>
    </xf>
    <xf numFmtId="0" fontId="14" fillId="7" borderId="3" xfId="0" applyNumberFormat="1" applyFont="1" applyFill="1" applyBorder="1" applyAlignment="1" applyProtection="1">
      <alignment horizontal="center" vertical="center" wrapText="1"/>
      <protection locked="0"/>
    </xf>
    <xf numFmtId="0" fontId="4" fillId="7" borderId="3" xfId="7" applyNumberFormat="1" applyFont="1" applyFill="1" applyBorder="1" applyAlignment="1">
      <alignment horizontal="center" vertical="center" wrapText="1"/>
    </xf>
    <xf numFmtId="0" fontId="14" fillId="0" borderId="0" xfId="0" applyFont="1" applyAlignment="1">
      <alignment vertical="center" wrapText="1"/>
    </xf>
    <xf numFmtId="0" fontId="3" fillId="7" borderId="30" xfId="0" applyFont="1" applyFill="1" applyBorder="1" applyAlignment="1">
      <alignment horizontal="center" vertical="center" wrapText="1"/>
    </xf>
    <xf numFmtId="0" fontId="15" fillId="7" borderId="21" xfId="0" applyFont="1" applyFill="1" applyBorder="1" applyAlignment="1" applyProtection="1">
      <alignment vertical="center" textRotation="90" wrapText="1"/>
      <protection locked="0"/>
    </xf>
    <xf numFmtId="0" fontId="15" fillId="7" borderId="31" xfId="0" applyFont="1" applyFill="1" applyBorder="1" applyAlignment="1" applyProtection="1">
      <alignment vertical="center" wrapText="1"/>
      <protection locked="0"/>
    </xf>
    <xf numFmtId="0" fontId="4" fillId="7" borderId="2" xfId="0" applyFont="1" applyFill="1" applyBorder="1" applyAlignment="1" applyProtection="1">
      <alignment horizontal="justify" vertical="center" wrapText="1"/>
      <protection locked="0"/>
    </xf>
    <xf numFmtId="9" fontId="15" fillId="7" borderId="2" xfId="7" applyFont="1" applyFill="1" applyBorder="1" applyAlignment="1">
      <alignment horizontal="center" vertical="center" wrapText="1"/>
    </xf>
    <xf numFmtId="0" fontId="14" fillId="7" borderId="6" xfId="0" applyFont="1" applyFill="1" applyBorder="1" applyAlignment="1">
      <alignment vertical="center" wrapText="1"/>
    </xf>
    <xf numFmtId="3" fontId="14" fillId="9" borderId="2" xfId="3" applyNumberFormat="1" applyFont="1" applyFill="1" applyBorder="1" applyAlignment="1" applyProtection="1">
      <alignment horizontal="center" vertical="center" wrapText="1"/>
    </xf>
    <xf numFmtId="9" fontId="14" fillId="9" borderId="2" xfId="3" applyNumberFormat="1" applyFont="1" applyFill="1" applyBorder="1" applyAlignment="1" applyProtection="1">
      <alignment horizontal="center" vertical="center" wrapText="1"/>
    </xf>
    <xf numFmtId="3" fontId="14" fillId="0" borderId="2" xfId="3" applyNumberFormat="1" applyFont="1" applyFill="1" applyBorder="1" applyAlignment="1" applyProtection="1">
      <alignment horizontal="center" vertical="center" wrapText="1"/>
    </xf>
    <xf numFmtId="9" fontId="14" fillId="7" borderId="2" xfId="0" applyNumberFormat="1" applyFont="1" applyFill="1" applyBorder="1" applyAlignment="1" applyProtection="1">
      <alignment horizontal="center" vertical="center" wrapText="1"/>
    </xf>
    <xf numFmtId="0" fontId="14" fillId="7" borderId="4" xfId="0" applyFont="1" applyFill="1" applyBorder="1" applyAlignment="1" applyProtection="1">
      <alignment horizontal="center" vertical="center" wrapText="1"/>
      <protection locked="0"/>
    </xf>
    <xf numFmtId="165" fontId="14" fillId="7" borderId="2" xfId="0" applyNumberFormat="1" applyFont="1" applyFill="1" applyBorder="1" applyAlignment="1" applyProtection="1">
      <alignment horizontal="center" vertical="center" wrapText="1"/>
      <protection locked="0"/>
    </xf>
    <xf numFmtId="9" fontId="4" fillId="7" borderId="3" xfId="7" applyFont="1" applyFill="1" applyBorder="1" applyAlignment="1">
      <alignment horizontal="center" vertical="center" wrapText="1"/>
    </xf>
    <xf numFmtId="0" fontId="4" fillId="0" borderId="3" xfId="1" applyNumberFormat="1" applyFont="1" applyFill="1" applyBorder="1" applyAlignment="1" applyProtection="1">
      <alignment horizontal="center" vertical="center" wrapText="1"/>
      <protection locked="0"/>
    </xf>
    <xf numFmtId="0" fontId="4" fillId="0" borderId="3" xfId="1" applyNumberFormat="1" applyFont="1" applyFill="1" applyBorder="1" applyAlignment="1">
      <alignment horizontal="center" vertical="center" wrapText="1"/>
    </xf>
    <xf numFmtId="0" fontId="4" fillId="0" borderId="3" xfId="1" applyFont="1" applyFill="1" applyBorder="1" applyAlignment="1" applyProtection="1">
      <alignment horizontal="center" vertical="center" wrapText="1"/>
      <protection locked="0"/>
    </xf>
    <xf numFmtId="0" fontId="14" fillId="7" borderId="2" xfId="0" applyFont="1" applyFill="1" applyBorder="1" applyAlignment="1" applyProtection="1">
      <alignment horizontal="justify" vertical="center" wrapText="1"/>
      <protection locked="0"/>
    </xf>
    <xf numFmtId="9" fontId="15" fillId="7" borderId="2" xfId="7" applyFont="1" applyFill="1" applyBorder="1" applyAlignment="1" applyProtection="1">
      <alignment horizontal="center" vertical="center" wrapText="1"/>
      <protection locked="0"/>
    </xf>
    <xf numFmtId="0" fontId="4" fillId="7" borderId="6" xfId="0" applyFont="1" applyFill="1" applyBorder="1" applyAlignment="1">
      <alignment vertical="center" wrapText="1"/>
    </xf>
    <xf numFmtId="10" fontId="14" fillId="0" borderId="6" xfId="0" applyNumberFormat="1" applyFont="1" applyFill="1" applyBorder="1" applyAlignment="1" applyProtection="1">
      <alignment horizontal="center" vertical="center" wrapText="1"/>
      <protection locked="0"/>
    </xf>
    <xf numFmtId="9" fontId="14" fillId="9" borderId="6" xfId="0" applyNumberFormat="1" applyFont="1" applyFill="1" applyBorder="1" applyAlignment="1" applyProtection="1">
      <alignment horizontal="center" vertical="center" wrapText="1"/>
    </xf>
    <xf numFmtId="9" fontId="14" fillId="0" borderId="6" xfId="0" applyNumberFormat="1" applyFont="1" applyFill="1" applyBorder="1" applyAlignment="1" applyProtection="1">
      <alignment horizontal="center" vertical="center" wrapText="1"/>
    </xf>
    <xf numFmtId="9" fontId="14" fillId="7" borderId="6" xfId="0" applyNumberFormat="1" applyFont="1" applyFill="1" applyBorder="1" applyAlignment="1" applyProtection="1">
      <alignment horizontal="center" vertical="center" wrapText="1"/>
    </xf>
    <xf numFmtId="0" fontId="14" fillId="7" borderId="6"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wrapText="1"/>
      <protection locked="0"/>
    </xf>
    <xf numFmtId="165" fontId="14" fillId="7" borderId="6" xfId="0" applyNumberFormat="1" applyFont="1" applyFill="1" applyBorder="1" applyAlignment="1" applyProtection="1">
      <alignment horizontal="center" vertical="center" wrapText="1"/>
      <protection locked="0"/>
    </xf>
    <xf numFmtId="0" fontId="14" fillId="0" borderId="15" xfId="0" applyNumberFormat="1" applyFont="1" applyFill="1" applyBorder="1" applyAlignment="1" applyProtection="1">
      <alignment horizontal="center" vertical="center" wrapText="1"/>
    </xf>
    <xf numFmtId="0" fontId="14" fillId="7" borderId="15" xfId="0" applyFont="1" applyFill="1" applyBorder="1" applyAlignment="1" applyProtection="1">
      <alignment horizontal="justify" vertical="center" wrapText="1"/>
    </xf>
    <xf numFmtId="9" fontId="14" fillId="7" borderId="15" xfId="0" applyNumberFormat="1" applyFont="1" applyFill="1" applyBorder="1" applyAlignment="1" applyProtection="1">
      <alignment horizontal="center" vertical="center" wrapText="1"/>
      <protection locked="0"/>
    </xf>
    <xf numFmtId="0" fontId="14" fillId="7" borderId="15" xfId="0" applyFont="1" applyFill="1" applyBorder="1" applyAlignment="1" applyProtection="1">
      <alignment horizontal="justify" vertical="center" wrapText="1"/>
      <protection locked="0"/>
    </xf>
    <xf numFmtId="0" fontId="4" fillId="0" borderId="15" xfId="1" applyNumberFormat="1" applyFont="1" applyFill="1" applyBorder="1" applyAlignment="1" applyProtection="1">
      <alignment horizontal="center" vertical="center" wrapText="1"/>
      <protection locked="0"/>
    </xf>
    <xf numFmtId="0" fontId="14" fillId="0" borderId="15" xfId="0" applyFont="1" applyFill="1" applyBorder="1" applyAlignment="1" applyProtection="1">
      <alignment horizontal="center" vertical="center" wrapText="1"/>
      <protection locked="0"/>
    </xf>
    <xf numFmtId="0" fontId="14" fillId="7" borderId="15" xfId="0" applyNumberFormat="1" applyFont="1" applyFill="1" applyBorder="1" applyAlignment="1" applyProtection="1">
      <alignment horizontal="center" vertical="center" wrapText="1"/>
      <protection locked="0"/>
    </xf>
    <xf numFmtId="0" fontId="3" fillId="7" borderId="32" xfId="0" applyFont="1" applyFill="1" applyBorder="1" applyAlignment="1">
      <alignment horizontal="center" vertical="center" wrapText="1"/>
    </xf>
    <xf numFmtId="0" fontId="15" fillId="7" borderId="33" xfId="0" applyFont="1" applyFill="1" applyBorder="1" applyAlignment="1" applyProtection="1">
      <alignment vertical="center" wrapText="1"/>
      <protection locked="0"/>
    </xf>
    <xf numFmtId="0" fontId="15" fillId="7" borderId="33" xfId="0" applyFont="1" applyFill="1" applyBorder="1" applyAlignment="1" applyProtection="1">
      <alignment horizontal="center" vertical="center" wrapText="1"/>
      <protection locked="0"/>
    </xf>
    <xf numFmtId="9" fontId="15" fillId="7" borderId="33" xfId="7" applyFont="1" applyFill="1" applyBorder="1" applyAlignment="1" applyProtection="1">
      <alignment horizontal="center" vertical="center" wrapText="1"/>
      <protection locked="0"/>
    </xf>
    <xf numFmtId="0" fontId="14" fillId="7" borderId="34" xfId="0" applyFont="1" applyFill="1" applyBorder="1" applyAlignment="1" applyProtection="1">
      <alignment horizontal="center" vertical="center" wrapText="1"/>
      <protection locked="0"/>
    </xf>
    <xf numFmtId="0" fontId="14" fillId="7" borderId="16" xfId="0" applyFont="1" applyFill="1" applyBorder="1" applyAlignment="1">
      <alignment vertical="center" wrapText="1"/>
    </xf>
    <xf numFmtId="0" fontId="4" fillId="7" borderId="16" xfId="0" applyFont="1" applyFill="1" applyBorder="1" applyAlignment="1">
      <alignment vertical="center" wrapText="1"/>
    </xf>
    <xf numFmtId="0" fontId="14" fillId="7" borderId="16" xfId="0" applyFont="1" applyFill="1" applyBorder="1" applyAlignment="1" applyProtection="1">
      <alignment horizontal="center" vertical="center" wrapText="1"/>
      <protection locked="0"/>
    </xf>
    <xf numFmtId="9" fontId="14" fillId="9" borderId="16" xfId="0" applyNumberFormat="1" applyFont="1" applyFill="1" applyBorder="1" applyAlignment="1" applyProtection="1">
      <alignment horizontal="center" vertical="center" wrapText="1"/>
    </xf>
    <xf numFmtId="9" fontId="14" fillId="0" borderId="16" xfId="0" applyNumberFormat="1" applyFont="1" applyFill="1" applyBorder="1" applyAlignment="1" applyProtection="1">
      <alignment horizontal="center" vertical="center" wrapText="1"/>
    </xf>
    <xf numFmtId="9" fontId="14" fillId="7" borderId="16" xfId="0" applyNumberFormat="1" applyFont="1" applyFill="1" applyBorder="1" applyAlignment="1" applyProtection="1">
      <alignment horizontal="center" vertical="center" wrapText="1"/>
    </xf>
    <xf numFmtId="0" fontId="14" fillId="0" borderId="16" xfId="0" applyFont="1" applyFill="1" applyBorder="1" applyAlignment="1" applyProtection="1">
      <alignment horizontal="center" vertical="center" wrapText="1"/>
      <protection locked="0"/>
    </xf>
    <xf numFmtId="165" fontId="14" fillId="7" borderId="16" xfId="0" applyNumberFormat="1" applyFont="1" applyFill="1" applyBorder="1" applyAlignment="1" applyProtection="1">
      <alignment horizontal="center" vertical="center" wrapText="1"/>
      <protection locked="0"/>
    </xf>
    <xf numFmtId="0" fontId="14" fillId="7" borderId="16" xfId="0" applyFont="1" applyFill="1" applyBorder="1" applyAlignment="1" applyProtection="1">
      <alignment horizontal="center" vertical="center" wrapText="1"/>
    </xf>
    <xf numFmtId="0" fontId="14" fillId="0" borderId="16" xfId="0" applyNumberFormat="1" applyFont="1" applyFill="1" applyBorder="1" applyAlignment="1" applyProtection="1">
      <alignment horizontal="center" vertical="center" wrapText="1"/>
    </xf>
    <xf numFmtId="0" fontId="14" fillId="7" borderId="16" xfId="0" applyFont="1" applyFill="1" applyBorder="1" applyAlignment="1" applyProtection="1">
      <alignment horizontal="justify" vertical="center" wrapText="1"/>
    </xf>
    <xf numFmtId="0" fontId="14" fillId="7" borderId="16" xfId="0" applyFont="1" applyFill="1" applyBorder="1" applyAlignment="1">
      <alignment horizontal="center" vertical="center" wrapText="1"/>
    </xf>
    <xf numFmtId="0" fontId="14" fillId="7" borderId="16" xfId="0" applyNumberFormat="1" applyFont="1" applyFill="1" applyBorder="1" applyAlignment="1" applyProtection="1">
      <alignment horizontal="center" vertical="center" wrapText="1"/>
      <protection locked="0"/>
    </xf>
    <xf numFmtId="0" fontId="4" fillId="0" borderId="16" xfId="1" applyNumberFormat="1" applyFont="1" applyFill="1" applyBorder="1" applyAlignment="1" applyProtection="1">
      <alignment horizontal="center" vertical="center" wrapText="1"/>
      <protection locked="0"/>
    </xf>
    <xf numFmtId="0" fontId="4" fillId="0" borderId="16" xfId="1" applyFont="1" applyFill="1" applyBorder="1" applyAlignment="1" applyProtection="1">
      <alignment horizontal="center" vertical="center" wrapText="1"/>
      <protection locked="0"/>
    </xf>
    <xf numFmtId="0" fontId="15" fillId="0" borderId="29" xfId="0" applyFont="1" applyFill="1" applyBorder="1" applyAlignment="1" applyProtection="1">
      <alignment vertical="center" wrapText="1"/>
      <protection locked="0"/>
    </xf>
    <xf numFmtId="0" fontId="4" fillId="7" borderId="3" xfId="0" applyFont="1" applyFill="1" applyBorder="1" applyAlignment="1">
      <alignment horizontal="justify" vertical="center" wrapText="1"/>
    </xf>
    <xf numFmtId="9" fontId="15" fillId="7" borderId="3" xfId="7" applyFont="1" applyFill="1" applyBorder="1" applyAlignment="1">
      <alignment horizontal="center" vertical="center" wrapText="1"/>
    </xf>
    <xf numFmtId="0" fontId="14" fillId="7" borderId="3" xfId="0" applyFont="1" applyFill="1" applyBorder="1" applyAlignment="1" applyProtection="1">
      <alignment horizontal="justify" vertical="center" wrapText="1"/>
      <protection locked="0"/>
    </xf>
    <xf numFmtId="9" fontId="14" fillId="0" borderId="3" xfId="7" applyFont="1" applyFill="1" applyBorder="1" applyAlignment="1" applyProtection="1">
      <alignment horizontal="center" vertical="center" wrapText="1"/>
    </xf>
    <xf numFmtId="9" fontId="4" fillId="7" borderId="3" xfId="7" applyFont="1" applyFill="1" applyBorder="1" applyAlignment="1" applyProtection="1">
      <alignment horizontal="center" vertical="center" wrapText="1"/>
    </xf>
    <xf numFmtId="0" fontId="15" fillId="0" borderId="35" xfId="0" applyFont="1" applyFill="1" applyBorder="1" applyAlignment="1" applyProtection="1">
      <alignment vertical="center" wrapText="1"/>
      <protection locked="0"/>
    </xf>
    <xf numFmtId="9" fontId="15" fillId="7" borderId="33" xfId="7" applyFont="1" applyFill="1" applyBorder="1" applyAlignment="1">
      <alignment horizontal="center" vertical="center" wrapText="1"/>
    </xf>
    <xf numFmtId="0" fontId="14" fillId="7" borderId="36" xfId="0" applyFont="1" applyFill="1" applyBorder="1" applyAlignment="1" applyProtection="1">
      <alignment horizontal="center" vertical="center" wrapText="1"/>
      <protection locked="0"/>
    </xf>
    <xf numFmtId="0" fontId="14" fillId="7" borderId="37" xfId="0" applyFont="1" applyFill="1" applyBorder="1" applyAlignment="1">
      <alignment vertical="center" wrapText="1"/>
    </xf>
    <xf numFmtId="0" fontId="14" fillId="7" borderId="37" xfId="0" applyFont="1" applyFill="1" applyBorder="1" applyAlignment="1" applyProtection="1">
      <alignment horizontal="justify" vertical="center" wrapText="1"/>
      <protection locked="0"/>
    </xf>
    <xf numFmtId="0" fontId="14" fillId="7" borderId="38" xfId="0" applyFont="1" applyFill="1" applyBorder="1" applyAlignment="1" applyProtection="1">
      <alignment horizontal="center" vertical="center" wrapText="1"/>
      <protection locked="0"/>
    </xf>
    <xf numFmtId="0" fontId="14" fillId="9" borderId="16" xfId="0" applyFont="1" applyFill="1" applyBorder="1" applyAlignment="1" applyProtection="1">
      <alignment horizontal="justify" vertical="center" wrapText="1"/>
    </xf>
    <xf numFmtId="0" fontId="14" fillId="0" borderId="16" xfId="0" applyFont="1" applyFill="1" applyBorder="1" applyAlignment="1" applyProtection="1">
      <alignment horizontal="justify" vertical="center" wrapText="1"/>
    </xf>
    <xf numFmtId="0" fontId="14" fillId="0" borderId="16" xfId="0" applyFont="1" applyFill="1" applyBorder="1" applyAlignment="1">
      <alignment vertical="center"/>
    </xf>
    <xf numFmtId="0" fontId="14" fillId="7" borderId="16" xfId="0" applyFont="1" applyFill="1" applyBorder="1" applyAlignment="1">
      <alignment vertical="center"/>
    </xf>
    <xf numFmtId="0" fontId="15" fillId="0" borderId="20" xfId="0" applyFont="1" applyFill="1" applyBorder="1" applyAlignment="1">
      <alignment vertical="center" wrapText="1"/>
    </xf>
    <xf numFmtId="0" fontId="4" fillId="7" borderId="39" xfId="0" applyFont="1" applyFill="1" applyBorder="1" applyAlignment="1">
      <alignment horizontal="justify" vertical="center" wrapText="1"/>
    </xf>
    <xf numFmtId="9" fontId="15" fillId="7" borderId="9" xfId="7" applyFont="1" applyFill="1" applyBorder="1" applyAlignment="1">
      <alignment horizontal="center" vertical="center" wrapText="1"/>
    </xf>
    <xf numFmtId="1" fontId="14" fillId="9" borderId="3" xfId="0" applyNumberFormat="1" applyFont="1" applyFill="1" applyBorder="1" applyAlignment="1" applyProtection="1">
      <alignment horizontal="center" vertical="center" wrapText="1"/>
    </xf>
    <xf numFmtId="0" fontId="14" fillId="7" borderId="3" xfId="0" applyNumberFormat="1" applyFont="1" applyFill="1" applyBorder="1" applyAlignment="1" applyProtection="1">
      <alignment horizontal="center" vertical="center" wrapText="1"/>
    </xf>
    <xf numFmtId="0" fontId="14" fillId="7" borderId="3" xfId="0" applyNumberFormat="1" applyFont="1" applyFill="1" applyBorder="1" applyAlignment="1">
      <alignment horizontal="center" vertical="center" wrapText="1"/>
    </xf>
    <xf numFmtId="0" fontId="15" fillId="0" borderId="21" xfId="0" applyFont="1" applyFill="1" applyBorder="1" applyAlignment="1">
      <alignment vertical="center" wrapText="1"/>
    </xf>
    <xf numFmtId="0" fontId="4" fillId="7" borderId="40" xfId="0" applyFont="1" applyFill="1" applyBorder="1" applyAlignment="1">
      <alignment horizontal="justify" vertical="center" wrapText="1"/>
    </xf>
    <xf numFmtId="9" fontId="15" fillId="7" borderId="7" xfId="7" applyFont="1" applyFill="1" applyBorder="1" applyAlignment="1">
      <alignment horizontal="center" vertical="center" wrapText="1"/>
    </xf>
    <xf numFmtId="0" fontId="14" fillId="7" borderId="6" xfId="0" applyFont="1" applyFill="1" applyBorder="1" applyAlignment="1">
      <alignment horizontal="center" vertical="center" wrapText="1"/>
    </xf>
    <xf numFmtId="0" fontId="14" fillId="7" borderId="4" xfId="0" applyFont="1" applyFill="1" applyBorder="1" applyAlignment="1" applyProtection="1">
      <alignment horizontal="justify" vertical="center" wrapText="1"/>
      <protection locked="0"/>
    </xf>
    <xf numFmtId="1" fontId="14" fillId="9" borderId="4" xfId="0" applyNumberFormat="1" applyFont="1" applyFill="1" applyBorder="1" applyAlignment="1" applyProtection="1">
      <alignment horizontal="center" vertical="center" wrapText="1"/>
    </xf>
    <xf numFmtId="1" fontId="14" fillId="0" borderId="4" xfId="0" applyNumberFormat="1" applyFont="1" applyFill="1" applyBorder="1" applyAlignment="1" applyProtection="1">
      <alignment horizontal="center" vertical="center" wrapText="1"/>
    </xf>
    <xf numFmtId="0" fontId="14" fillId="7" borderId="4" xfId="0" applyNumberFormat="1" applyFont="1" applyFill="1" applyBorder="1" applyAlignment="1" applyProtection="1">
      <alignment horizontal="center" vertical="center" wrapText="1"/>
    </xf>
    <xf numFmtId="0" fontId="14" fillId="0" borderId="3" xfId="0" applyFont="1" applyFill="1" applyBorder="1" applyAlignment="1" applyProtection="1">
      <alignment horizontal="justify" vertical="center" wrapText="1"/>
    </xf>
    <xf numFmtId="0" fontId="14" fillId="0" borderId="3" xfId="0" applyFont="1" applyFill="1" applyBorder="1" applyAlignment="1" applyProtection="1">
      <alignment horizontal="left" vertical="center" wrapText="1"/>
    </xf>
    <xf numFmtId="0" fontId="14" fillId="0" borderId="3" xfId="0" applyFont="1" applyFill="1" applyBorder="1" applyAlignment="1" applyProtection="1">
      <alignment horizontal="justify" vertical="center" wrapText="1"/>
      <protection locked="0"/>
    </xf>
    <xf numFmtId="0" fontId="14" fillId="7" borderId="2" xfId="0" applyFont="1" applyFill="1" applyBorder="1" applyAlignment="1">
      <alignment horizontal="center" vertical="center" wrapText="1"/>
    </xf>
    <xf numFmtId="0" fontId="15" fillId="0" borderId="33" xfId="0" applyFont="1" applyFill="1" applyBorder="1" applyAlignment="1">
      <alignment vertical="center" wrapText="1"/>
    </xf>
    <xf numFmtId="0" fontId="15" fillId="7" borderId="41" xfId="0" applyFont="1" applyFill="1" applyBorder="1" applyAlignment="1" applyProtection="1">
      <alignment horizontal="center" vertical="center" wrapText="1"/>
      <protection locked="0"/>
    </xf>
    <xf numFmtId="9" fontId="15" fillId="7" borderId="41" xfId="7" applyFont="1" applyFill="1" applyBorder="1" applyAlignment="1">
      <alignment horizontal="center" vertical="center" wrapText="1"/>
    </xf>
    <xf numFmtId="0" fontId="14" fillId="7" borderId="33" xfId="0" applyFont="1" applyFill="1" applyBorder="1" applyAlignment="1">
      <alignment vertical="center" wrapText="1"/>
    </xf>
    <xf numFmtId="0" fontId="3" fillId="7" borderId="23" xfId="0" applyFont="1" applyFill="1" applyBorder="1" applyAlignment="1" applyProtection="1">
      <alignment horizontal="center" vertical="center" wrapText="1"/>
    </xf>
    <xf numFmtId="0" fontId="15" fillId="7" borderId="21" xfId="0" applyFont="1" applyFill="1" applyBorder="1" applyAlignment="1" applyProtection="1">
      <alignment vertical="center" textRotation="90" wrapText="1"/>
    </xf>
    <xf numFmtId="0" fontId="15" fillId="0" borderId="31" xfId="0" applyFont="1" applyFill="1" applyBorder="1" applyAlignment="1" applyProtection="1">
      <alignment vertical="center" wrapText="1"/>
    </xf>
    <xf numFmtId="0" fontId="16" fillId="0" borderId="2" xfId="0" applyFont="1" applyBorder="1" applyAlignment="1" applyProtection="1">
      <alignment vertical="center" wrapText="1"/>
    </xf>
    <xf numFmtId="167" fontId="15" fillId="7" borderId="4" xfId="7" applyNumberFormat="1" applyFont="1" applyFill="1" applyBorder="1" applyAlignment="1" applyProtection="1">
      <alignment horizontal="center" vertical="center" wrapText="1"/>
    </xf>
    <xf numFmtId="0" fontId="14" fillId="7" borderId="4" xfId="0" applyFont="1" applyFill="1" applyBorder="1" applyAlignment="1" applyProtection="1">
      <alignment horizontal="center" vertical="center" wrapText="1"/>
    </xf>
    <xf numFmtId="0" fontId="14" fillId="7" borderId="4" xfId="0" applyFont="1" applyFill="1" applyBorder="1" applyAlignment="1" applyProtection="1">
      <alignment vertical="center" wrapText="1"/>
    </xf>
    <xf numFmtId="0" fontId="14" fillId="7" borderId="4" xfId="7" applyNumberFormat="1" applyFont="1" applyFill="1" applyBorder="1" applyAlignment="1" applyProtection="1">
      <alignment horizontal="center" vertical="center" wrapText="1"/>
    </xf>
    <xf numFmtId="1" fontId="14" fillId="7" borderId="4" xfId="0" applyNumberFormat="1" applyFont="1" applyFill="1" applyBorder="1" applyAlignment="1" applyProtection="1">
      <alignment horizontal="center" vertical="center" wrapText="1"/>
    </xf>
    <xf numFmtId="0" fontId="14" fillId="7" borderId="24" xfId="0" applyFont="1" applyFill="1" applyBorder="1" applyAlignment="1" applyProtection="1">
      <alignment horizontal="center" vertical="center" wrapText="1"/>
    </xf>
    <xf numFmtId="0" fontId="14" fillId="7" borderId="2" xfId="0" applyFont="1" applyFill="1" applyBorder="1" applyAlignment="1" applyProtection="1">
      <alignment horizontal="center" vertical="center" wrapText="1"/>
    </xf>
    <xf numFmtId="165" fontId="14" fillId="7" borderId="3" xfId="0" applyNumberFormat="1" applyFont="1" applyFill="1" applyBorder="1" applyAlignment="1" applyProtection="1">
      <alignment horizontal="center" vertical="center" wrapText="1"/>
    </xf>
    <xf numFmtId="0" fontId="14" fillId="0" borderId="3" xfId="7" applyNumberFormat="1" applyFont="1" applyFill="1" applyBorder="1" applyAlignment="1" applyProtection="1">
      <alignment horizontal="center" vertical="center" wrapText="1"/>
    </xf>
    <xf numFmtId="1" fontId="14" fillId="7" borderId="3" xfId="0" applyNumberFormat="1" applyFont="1" applyFill="1" applyBorder="1" applyAlignment="1" applyProtection="1">
      <alignment horizontal="center" vertical="center" wrapText="1"/>
    </xf>
    <xf numFmtId="0" fontId="4" fillId="0" borderId="3" xfId="1" applyNumberFormat="1" applyFont="1" applyFill="1" applyBorder="1" applyAlignment="1" applyProtection="1">
      <alignment horizontal="center" vertical="center" wrapText="1"/>
    </xf>
    <xf numFmtId="9" fontId="4" fillId="0" borderId="3" xfId="7" applyFont="1" applyFill="1" applyBorder="1" applyAlignment="1" applyProtection="1">
      <alignment horizontal="center" vertical="center" wrapText="1"/>
    </xf>
    <xf numFmtId="0" fontId="14" fillId="0" borderId="3" xfId="0" applyFont="1" applyFill="1" applyBorder="1" applyAlignment="1" applyProtection="1">
      <alignment horizontal="center" vertical="center" wrapText="1"/>
    </xf>
    <xf numFmtId="0" fontId="14" fillId="0" borderId="0" xfId="0" applyFont="1" applyAlignment="1" applyProtection="1">
      <alignment vertical="center" wrapText="1"/>
    </xf>
    <xf numFmtId="0" fontId="14" fillId="0" borderId="0" xfId="0" applyFont="1" applyProtection="1"/>
    <xf numFmtId="0" fontId="3" fillId="7" borderId="30" xfId="0" applyFont="1" applyFill="1" applyBorder="1" applyAlignment="1" applyProtection="1">
      <alignment horizontal="center" vertical="center" wrapText="1"/>
    </xf>
    <xf numFmtId="167" fontId="15" fillId="7" borderId="2" xfId="7" applyNumberFormat="1" applyFont="1" applyFill="1" applyBorder="1" applyAlignment="1" applyProtection="1">
      <alignment horizontal="center" vertical="center" wrapText="1"/>
    </xf>
    <xf numFmtId="1" fontId="14" fillId="7" borderId="2" xfId="0" applyNumberFormat="1" applyFont="1" applyFill="1" applyBorder="1" applyAlignment="1" applyProtection="1">
      <alignment horizontal="center" vertical="center" wrapText="1"/>
    </xf>
    <xf numFmtId="0" fontId="14" fillId="7" borderId="2" xfId="7" applyNumberFormat="1" applyFont="1" applyFill="1" applyBorder="1" applyAlignment="1" applyProtection="1">
      <alignment horizontal="center" vertical="center" wrapText="1"/>
    </xf>
    <xf numFmtId="165" fontId="14" fillId="7" borderId="2" xfId="0" applyNumberFormat="1" applyFont="1" applyFill="1" applyBorder="1" applyAlignment="1" applyProtection="1">
      <alignment horizontal="center" vertical="center" wrapText="1"/>
    </xf>
    <xf numFmtId="9" fontId="4" fillId="7" borderId="3" xfId="7" applyNumberFormat="1" applyFont="1" applyFill="1" applyBorder="1" applyAlignment="1" applyProtection="1">
      <alignment horizontal="center" vertical="center" wrapText="1"/>
    </xf>
    <xf numFmtId="0" fontId="15" fillId="0" borderId="31" xfId="0" applyFont="1" applyFill="1" applyBorder="1" applyAlignment="1" applyProtection="1">
      <alignment vertical="center" wrapText="1"/>
      <protection locked="0"/>
    </xf>
    <xf numFmtId="9" fontId="15" fillId="7" borderId="40" xfId="7" applyFont="1" applyFill="1" applyBorder="1" applyAlignment="1" applyProtection="1">
      <alignment horizontal="center" vertical="center" wrapText="1"/>
      <protection locked="0"/>
    </xf>
    <xf numFmtId="0" fontId="14" fillId="7" borderId="7" xfId="0" applyFont="1" applyFill="1" applyBorder="1" applyAlignment="1" applyProtection="1">
      <alignment horizontal="center" vertical="center" wrapText="1"/>
      <protection locked="0"/>
    </xf>
    <xf numFmtId="0" fontId="14" fillId="7" borderId="2" xfId="0" applyFont="1" applyFill="1" applyBorder="1" applyAlignment="1">
      <alignment vertical="center" wrapText="1"/>
    </xf>
    <xf numFmtId="1" fontId="14" fillId="9" borderId="2" xfId="0" applyNumberFormat="1" applyFont="1" applyFill="1" applyBorder="1" applyAlignment="1" applyProtection="1">
      <alignment horizontal="center" vertical="center" wrapText="1"/>
    </xf>
    <xf numFmtId="1" fontId="14" fillId="0" borderId="2" xfId="0" applyNumberFormat="1"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wrapText="1"/>
      <protection locked="0"/>
    </xf>
    <xf numFmtId="0" fontId="14" fillId="7" borderId="3" xfId="0" applyFont="1" applyFill="1" applyBorder="1" applyAlignment="1" applyProtection="1">
      <alignment horizontal="justify" vertical="justify" wrapText="1"/>
    </xf>
    <xf numFmtId="0" fontId="3" fillId="0" borderId="23" xfId="0" applyFont="1" applyFill="1" applyBorder="1" applyAlignment="1">
      <alignment horizontal="center" vertical="center" wrapText="1"/>
    </xf>
    <xf numFmtId="9" fontId="14" fillId="9" borderId="2" xfId="0" applyNumberFormat="1" applyFont="1" applyFill="1" applyBorder="1" applyAlignment="1" applyProtection="1">
      <alignment horizontal="center" vertical="center" wrapText="1"/>
    </xf>
    <xf numFmtId="9" fontId="14" fillId="0" borderId="2" xfId="0" applyNumberFormat="1" applyFont="1" applyFill="1" applyBorder="1" applyAlignment="1" applyProtection="1">
      <alignment horizontal="center" vertical="center" wrapText="1"/>
    </xf>
    <xf numFmtId="0" fontId="3" fillId="0" borderId="30" xfId="0" applyFont="1" applyFill="1" applyBorder="1" applyAlignment="1">
      <alignment horizontal="center" vertical="center" wrapText="1"/>
    </xf>
    <xf numFmtId="0" fontId="4" fillId="0" borderId="2" xfId="0" applyFont="1" applyFill="1" applyBorder="1" applyAlignment="1" applyProtection="1">
      <alignment horizontal="justify" vertical="center" wrapText="1"/>
    </xf>
    <xf numFmtId="10" fontId="15" fillId="7" borderId="2" xfId="7" applyNumberFormat="1" applyFont="1" applyFill="1" applyBorder="1" applyAlignment="1" applyProtection="1">
      <alignment horizontal="center" vertical="center" wrapText="1"/>
      <protection locked="0"/>
    </xf>
    <xf numFmtId="0" fontId="16" fillId="0" borderId="2" xfId="0" applyFont="1" applyBorder="1" applyAlignment="1">
      <alignment horizontal="justify" vertical="center"/>
    </xf>
    <xf numFmtId="0" fontId="3" fillId="0" borderId="32" xfId="0" applyFont="1" applyFill="1" applyBorder="1" applyAlignment="1">
      <alignment horizontal="center" vertical="center" wrapText="1"/>
    </xf>
    <xf numFmtId="0" fontId="16" fillId="0" borderId="0" xfId="0" applyFont="1" applyAlignment="1" applyProtection="1">
      <alignment vertical="center" wrapText="1"/>
    </xf>
    <xf numFmtId="0" fontId="16" fillId="0" borderId="2" xfId="0" applyFont="1" applyBorder="1" applyAlignment="1">
      <alignment vertical="center" wrapText="1"/>
    </xf>
    <xf numFmtId="0" fontId="15" fillId="0" borderId="21" xfId="0" applyFont="1" applyFill="1" applyBorder="1" applyAlignment="1" applyProtection="1">
      <alignment horizontal="center" vertical="center" wrapText="1"/>
      <protection locked="0"/>
    </xf>
    <xf numFmtId="0" fontId="15" fillId="7" borderId="20" xfId="0" applyFont="1" applyFill="1" applyBorder="1" applyAlignment="1" applyProtection="1">
      <alignment vertical="center" wrapText="1"/>
      <protection locked="0"/>
    </xf>
    <xf numFmtId="0" fontId="4" fillId="21" borderId="63" xfId="6" applyFont="1" applyFill="1" applyBorder="1" applyAlignment="1" applyProtection="1">
      <alignment horizontal="justify" vertical="center" wrapText="1"/>
      <protection locked="0"/>
    </xf>
    <xf numFmtId="9" fontId="15" fillId="7" borderId="30" xfId="7" applyFont="1" applyFill="1" applyBorder="1" applyAlignment="1">
      <alignment horizontal="center" vertical="center" wrapText="1"/>
    </xf>
    <xf numFmtId="0" fontId="14" fillId="7" borderId="9" xfId="0" applyFont="1" applyFill="1" applyBorder="1" applyAlignment="1" applyProtection="1">
      <alignment horizontal="center" vertical="center" wrapText="1"/>
      <protection locked="0"/>
    </xf>
    <xf numFmtId="10" fontId="14" fillId="7" borderId="3" xfId="0" applyNumberFormat="1" applyFont="1" applyFill="1" applyBorder="1" applyAlignment="1" applyProtection="1">
      <alignment horizontal="center" vertical="center" wrapText="1"/>
      <protection locked="0"/>
    </xf>
    <xf numFmtId="9" fontId="14" fillId="0" borderId="3" xfId="7" applyFont="1" applyFill="1" applyBorder="1" applyAlignment="1" applyProtection="1">
      <alignment horizontal="center" vertical="center" wrapText="1"/>
      <protection locked="0"/>
    </xf>
    <xf numFmtId="9" fontId="14" fillId="0" borderId="0" xfId="7" applyFont="1"/>
    <xf numFmtId="0" fontId="15" fillId="7" borderId="21" xfId="0" applyFont="1" applyFill="1" applyBorder="1" applyAlignment="1" applyProtection="1">
      <alignment vertical="center" wrapText="1"/>
      <protection locked="0"/>
    </xf>
    <xf numFmtId="9" fontId="14" fillId="7" borderId="4" xfId="0" applyNumberFormat="1" applyFont="1" applyFill="1" applyBorder="1" applyAlignment="1" applyProtection="1">
      <alignment horizontal="center" vertical="center" wrapText="1"/>
      <protection locked="0"/>
    </xf>
    <xf numFmtId="165" fontId="14" fillId="7" borderId="4" xfId="0" applyNumberFormat="1" applyFont="1" applyFill="1" applyBorder="1" applyAlignment="1" applyProtection="1">
      <alignment horizontal="center" vertical="center" wrapText="1"/>
      <protection locked="0"/>
    </xf>
    <xf numFmtId="0" fontId="4" fillId="7" borderId="3" xfId="0" applyFont="1" applyFill="1" applyBorder="1" applyAlignment="1" applyProtection="1">
      <alignment horizontal="justify" vertical="center" wrapText="1"/>
    </xf>
    <xf numFmtId="9" fontId="14" fillId="7" borderId="2" xfId="0" applyNumberFormat="1" applyFont="1" applyFill="1" applyBorder="1" applyAlignment="1" applyProtection="1">
      <alignment horizontal="center" vertical="center" wrapText="1"/>
      <protection locked="0"/>
    </xf>
    <xf numFmtId="9" fontId="4" fillId="0" borderId="3" xfId="7" applyFont="1" applyFill="1" applyBorder="1" applyAlignment="1" applyProtection="1">
      <alignment horizontal="center" vertical="center" wrapText="1"/>
      <protection locked="0"/>
    </xf>
    <xf numFmtId="9" fontId="15" fillId="7" borderId="26" xfId="7" applyFont="1" applyFill="1" applyBorder="1" applyAlignment="1">
      <alignment horizontal="center" vertical="center" wrapText="1"/>
    </xf>
    <xf numFmtId="9" fontId="3" fillId="7" borderId="26" xfId="7" applyFont="1" applyFill="1" applyBorder="1" applyAlignment="1">
      <alignment horizontal="center" vertical="center" wrapText="1"/>
    </xf>
    <xf numFmtId="9" fontId="14" fillId="7" borderId="6" xfId="0" applyNumberFormat="1" applyFont="1" applyFill="1" applyBorder="1" applyAlignment="1" applyProtection="1">
      <alignment horizontal="center" vertical="center" wrapText="1"/>
      <protection locked="0"/>
    </xf>
    <xf numFmtId="0" fontId="15" fillId="7" borderId="21" xfId="0" applyFont="1" applyFill="1" applyBorder="1" applyAlignment="1" applyProtection="1">
      <alignment vertical="center" wrapText="1"/>
    </xf>
    <xf numFmtId="0" fontId="4" fillId="0" borderId="2" xfId="6" applyFont="1" applyFill="1" applyBorder="1" applyAlignment="1" applyProtection="1">
      <alignment horizontal="justify" vertical="center" wrapText="1"/>
    </xf>
    <xf numFmtId="9" fontId="15" fillId="7" borderId="2" xfId="7" applyFont="1" applyFill="1" applyBorder="1" applyAlignment="1" applyProtection="1">
      <alignment horizontal="center" vertical="center" wrapText="1"/>
    </xf>
    <xf numFmtId="0" fontId="14" fillId="7" borderId="2" xfId="0" applyFont="1" applyFill="1" applyBorder="1" applyAlignment="1" applyProtection="1">
      <alignment vertical="center" wrapText="1"/>
    </xf>
    <xf numFmtId="165" fontId="14" fillId="7" borderId="6" xfId="0" applyNumberFormat="1" applyFont="1" applyFill="1" applyBorder="1" applyAlignment="1" applyProtection="1">
      <alignment horizontal="center" vertical="center" wrapText="1"/>
    </xf>
    <xf numFmtId="9" fontId="14" fillId="7" borderId="15" xfId="0" applyNumberFormat="1" applyFont="1" applyFill="1" applyBorder="1" applyAlignment="1" applyProtection="1">
      <alignment horizontal="center" vertical="center" wrapText="1"/>
    </xf>
    <xf numFmtId="0" fontId="14" fillId="7" borderId="15" xfId="0" applyFont="1" applyFill="1" applyBorder="1" applyAlignment="1" applyProtection="1">
      <alignment horizontal="center" vertical="center" wrapText="1"/>
    </xf>
    <xf numFmtId="0" fontId="4" fillId="0" borderId="15" xfId="1" applyNumberFormat="1" applyFont="1" applyFill="1" applyBorder="1" applyAlignment="1" applyProtection="1">
      <alignment horizontal="center" vertical="center" wrapText="1"/>
    </xf>
    <xf numFmtId="0" fontId="4" fillId="0" borderId="15" xfId="1" applyFont="1" applyFill="1" applyBorder="1" applyAlignment="1" applyProtection="1">
      <alignment horizontal="center" vertical="center" wrapText="1"/>
    </xf>
    <xf numFmtId="0" fontId="14" fillId="0" borderId="15" xfId="0" applyFont="1" applyFill="1" applyBorder="1" applyAlignment="1" applyProtection="1">
      <alignment horizontal="center" vertical="center" wrapText="1"/>
    </xf>
    <xf numFmtId="0" fontId="14" fillId="7" borderId="15" xfId="0" applyNumberFormat="1" applyFont="1" applyFill="1" applyBorder="1" applyAlignment="1" applyProtection="1">
      <alignment horizontal="center" vertical="center" wrapText="1"/>
    </xf>
    <xf numFmtId="0" fontId="14" fillId="0" borderId="0" xfId="0" applyFont="1" applyAlignment="1" applyProtection="1">
      <alignment wrapText="1"/>
    </xf>
    <xf numFmtId="0" fontId="15" fillId="7" borderId="31" xfId="0" applyFont="1" applyFill="1" applyBorder="1" applyAlignment="1" applyProtection="1">
      <alignment vertical="center" wrapText="1"/>
    </xf>
    <xf numFmtId="0" fontId="17" fillId="7" borderId="2" xfId="0" applyFont="1" applyFill="1" applyBorder="1" applyAlignment="1" applyProtection="1">
      <alignment horizontal="center" vertical="center" wrapText="1"/>
    </xf>
    <xf numFmtId="9" fontId="15" fillId="7" borderId="6" xfId="7" applyFont="1" applyFill="1" applyBorder="1" applyAlignment="1" applyProtection="1">
      <alignment horizontal="center" vertical="center" wrapText="1"/>
    </xf>
    <xf numFmtId="0" fontId="14" fillId="7" borderId="7" xfId="0" applyFont="1" applyFill="1" applyBorder="1" applyAlignment="1" applyProtection="1">
      <alignment horizontal="center" vertical="center" wrapText="1"/>
    </xf>
    <xf numFmtId="9" fontId="14" fillId="9" borderId="2" xfId="7" applyFont="1" applyFill="1" applyBorder="1" applyAlignment="1" applyProtection="1">
      <alignment horizontal="center" vertical="center" wrapText="1"/>
    </xf>
    <xf numFmtId="9" fontId="14" fillId="0" borderId="2" xfId="7" applyFont="1" applyFill="1" applyBorder="1" applyAlignment="1" applyProtection="1">
      <alignment horizontal="center" vertical="center" wrapText="1"/>
    </xf>
    <xf numFmtId="9" fontId="14" fillId="7" borderId="2" xfId="7" applyFont="1" applyFill="1" applyBorder="1" applyAlignment="1" applyProtection="1">
      <alignment horizontal="center" vertical="center" wrapText="1"/>
    </xf>
    <xf numFmtId="0" fontId="14" fillId="0" borderId="2" xfId="0" applyFont="1" applyFill="1" applyBorder="1" applyAlignment="1" applyProtection="1">
      <alignment horizontal="center" vertical="center" wrapText="1"/>
    </xf>
    <xf numFmtId="0" fontId="14" fillId="7" borderId="2" xfId="0" applyFont="1" applyFill="1" applyBorder="1" applyAlignment="1" applyProtection="1">
      <alignment horizontal="justify" vertical="center" wrapText="1"/>
    </xf>
    <xf numFmtId="0" fontId="4" fillId="0" borderId="2" xfId="1" applyFont="1" applyFill="1" applyBorder="1" applyAlignment="1" applyProtection="1">
      <alignment horizontal="center" vertical="center" wrapText="1"/>
    </xf>
    <xf numFmtId="0" fontId="17" fillId="7" borderId="2" xfId="0" applyFont="1" applyFill="1" applyBorder="1" applyAlignment="1" applyProtection="1">
      <alignment horizontal="center" vertical="center" wrapText="1"/>
      <protection locked="0"/>
    </xf>
    <xf numFmtId="167" fontId="14" fillId="0" borderId="3" xfId="7" applyNumberFormat="1" applyFont="1" applyFill="1" applyBorder="1" applyAlignment="1" applyProtection="1">
      <alignment horizontal="center" vertical="center" wrapText="1"/>
    </xf>
    <xf numFmtId="9" fontId="14" fillId="0" borderId="6" xfId="7" applyFont="1" applyFill="1" applyBorder="1" applyAlignment="1" applyProtection="1">
      <alignment horizontal="center" vertical="center" wrapText="1"/>
    </xf>
    <xf numFmtId="0" fontId="3" fillId="7" borderId="42" xfId="0" applyFont="1" applyFill="1" applyBorder="1" applyAlignment="1">
      <alignment horizontal="center" vertical="center" wrapText="1"/>
    </xf>
    <xf numFmtId="0" fontId="15" fillId="7" borderId="21" xfId="0" applyFont="1" applyFill="1" applyBorder="1" applyAlignment="1" applyProtection="1">
      <alignment horizontal="center" vertical="center" wrapText="1"/>
      <protection locked="0"/>
    </xf>
    <xf numFmtId="0" fontId="15" fillId="7" borderId="24" xfId="0" applyFont="1" applyFill="1" applyBorder="1" applyAlignment="1" applyProtection="1">
      <alignment horizontal="center" vertical="center" wrapText="1"/>
      <protection locked="0"/>
    </xf>
    <xf numFmtId="0" fontId="15" fillId="7" borderId="24" xfId="0" applyFont="1" applyFill="1" applyBorder="1" applyAlignment="1" applyProtection="1">
      <alignment horizontal="justify" vertical="center" wrapText="1"/>
      <protection locked="0"/>
    </xf>
    <xf numFmtId="9" fontId="15" fillId="9" borderId="24" xfId="0" applyNumberFormat="1" applyFont="1" applyFill="1" applyBorder="1" applyAlignment="1" applyProtection="1">
      <alignment horizontal="center" vertical="center" wrapText="1"/>
    </xf>
    <xf numFmtId="9" fontId="15" fillId="0" borderId="24" xfId="0" applyNumberFormat="1" applyFont="1" applyFill="1" applyBorder="1" applyAlignment="1" applyProtection="1">
      <alignment horizontal="center" vertical="center" wrapText="1"/>
    </xf>
    <xf numFmtId="0" fontId="15" fillId="7" borderId="24" xfId="0" applyFont="1" applyFill="1" applyBorder="1" applyAlignment="1" applyProtection="1">
      <alignment horizontal="center" vertical="center" wrapText="1"/>
    </xf>
    <xf numFmtId="0" fontId="15" fillId="7" borderId="15" xfId="0" applyFont="1" applyFill="1" applyBorder="1" applyAlignment="1" applyProtection="1">
      <alignment horizontal="center" vertical="center" wrapText="1"/>
      <protection locked="0"/>
    </xf>
    <xf numFmtId="0" fontId="15" fillId="0" borderId="15" xfId="0" applyFont="1" applyFill="1" applyBorder="1" applyAlignment="1" applyProtection="1">
      <alignment horizontal="center" vertical="center" wrapText="1"/>
      <protection locked="0"/>
    </xf>
    <xf numFmtId="0" fontId="15" fillId="7" borderId="15" xfId="0" applyFont="1" applyFill="1" applyBorder="1" applyAlignment="1" applyProtection="1">
      <alignment horizontal="left" vertical="center" wrapText="1"/>
    </xf>
    <xf numFmtId="165" fontId="15" fillId="7" borderId="15" xfId="0" applyNumberFormat="1" applyFont="1" applyFill="1" applyBorder="1" applyAlignment="1" applyProtection="1">
      <alignment horizontal="center" vertical="center" wrapText="1"/>
      <protection locked="0"/>
    </xf>
    <xf numFmtId="0" fontId="4" fillId="0" borderId="15" xfId="1" applyFont="1" applyFill="1" applyBorder="1" applyAlignment="1" applyProtection="1">
      <alignment horizontal="center" vertical="center" wrapText="1"/>
      <protection locked="0"/>
    </xf>
    <xf numFmtId="0" fontId="15" fillId="7" borderId="43" xfId="0" applyFont="1" applyFill="1" applyBorder="1" applyAlignment="1" applyProtection="1">
      <alignment vertical="center" wrapText="1"/>
      <protection locked="0"/>
    </xf>
    <xf numFmtId="0" fontId="4" fillId="7" borderId="15" xfId="0" applyFont="1" applyFill="1" applyBorder="1" applyAlignment="1">
      <alignment horizontal="justify" vertical="center" wrapText="1"/>
    </xf>
    <xf numFmtId="0" fontId="4" fillId="7" borderId="2" xfId="0" applyFont="1" applyFill="1" applyBorder="1" applyAlignment="1">
      <alignment horizontal="justify" vertical="center" wrapText="1"/>
    </xf>
    <xf numFmtId="9" fontId="14" fillId="9" borderId="15" xfId="7" applyFont="1" applyFill="1" applyBorder="1" applyAlignment="1" applyProtection="1">
      <alignment horizontal="center" vertical="center" wrapText="1"/>
    </xf>
    <xf numFmtId="9" fontId="14" fillId="0" borderId="15" xfId="7" applyFont="1" applyFill="1" applyBorder="1" applyAlignment="1" applyProtection="1">
      <alignment horizontal="center" vertical="center" wrapText="1"/>
    </xf>
    <xf numFmtId="9" fontId="14" fillId="7" borderId="15" xfId="7" applyFont="1" applyFill="1" applyBorder="1" applyAlignment="1" applyProtection="1">
      <alignment horizontal="center" vertical="center" wrapText="1"/>
      <protection locked="0"/>
    </xf>
    <xf numFmtId="0" fontId="15" fillId="7" borderId="44" xfId="0" applyFont="1" applyFill="1" applyBorder="1" applyAlignment="1" applyProtection="1">
      <alignment vertical="center" wrapText="1"/>
      <protection locked="0"/>
    </xf>
    <xf numFmtId="0" fontId="15" fillId="7" borderId="37" xfId="0" applyFont="1" applyFill="1" applyBorder="1" applyAlignment="1" applyProtection="1">
      <alignment horizontal="center" vertical="center" wrapText="1"/>
      <protection locked="0"/>
    </xf>
    <xf numFmtId="0" fontId="14" fillId="7" borderId="16" xfId="0" applyFont="1" applyFill="1" applyBorder="1" applyAlignment="1" applyProtection="1">
      <alignment horizontal="justify" vertical="center" wrapText="1"/>
      <protection locked="0"/>
    </xf>
    <xf numFmtId="0" fontId="14" fillId="7" borderId="16" xfId="0" applyNumberFormat="1" applyFont="1" applyFill="1" applyBorder="1" applyAlignment="1" applyProtection="1">
      <alignment horizontal="center" vertical="center" wrapText="1"/>
    </xf>
    <xf numFmtId="0" fontId="15" fillId="7" borderId="16" xfId="0" applyFont="1" applyFill="1" applyBorder="1" applyAlignment="1" applyProtection="1">
      <alignment horizontal="center" vertical="center" wrapText="1"/>
      <protection locked="0"/>
    </xf>
    <xf numFmtId="0" fontId="15" fillId="7" borderId="16" xfId="0" applyFont="1" applyFill="1" applyBorder="1" applyAlignment="1" applyProtection="1">
      <alignment horizontal="left" vertical="center" wrapText="1"/>
    </xf>
    <xf numFmtId="165" fontId="15" fillId="7" borderId="16" xfId="0" applyNumberFormat="1" applyFont="1" applyFill="1" applyBorder="1" applyAlignment="1" applyProtection="1">
      <alignment horizontal="center" vertical="center" wrapText="1"/>
      <protection locked="0"/>
    </xf>
    <xf numFmtId="0" fontId="15" fillId="7" borderId="23" xfId="0" applyFont="1" applyFill="1" applyBorder="1" applyAlignment="1" applyProtection="1">
      <alignment vertical="center" wrapText="1"/>
    </xf>
    <xf numFmtId="0" fontId="4" fillId="0" borderId="3" xfId="0" applyFont="1" applyFill="1" applyBorder="1" applyAlignment="1" applyProtection="1">
      <alignment horizontal="justify" vertical="center" wrapText="1"/>
    </xf>
    <xf numFmtId="9" fontId="15" fillId="7" borderId="3" xfId="7" applyFont="1" applyFill="1" applyBorder="1" applyAlignment="1" applyProtection="1">
      <alignment horizontal="center" vertical="center" wrapText="1"/>
    </xf>
    <xf numFmtId="0" fontId="4" fillId="7" borderId="3" xfId="0" applyFont="1" applyFill="1" applyBorder="1" applyAlignment="1" applyProtection="1">
      <alignment horizontal="center" vertical="center" wrapText="1"/>
    </xf>
    <xf numFmtId="9" fontId="4" fillId="7" borderId="3" xfId="0" applyNumberFormat="1" applyFont="1" applyFill="1" applyBorder="1" applyAlignment="1" applyProtection="1">
      <alignment horizontal="center" vertical="center" wrapText="1"/>
    </xf>
    <xf numFmtId="10" fontId="4" fillId="0" borderId="3" xfId="1" applyNumberFormat="1" applyFont="1" applyFill="1" applyBorder="1" applyAlignment="1" applyProtection="1">
      <alignment horizontal="center" vertical="center" wrapText="1"/>
    </xf>
    <xf numFmtId="0" fontId="3" fillId="7" borderId="42" xfId="0" applyFont="1" applyFill="1" applyBorder="1" applyAlignment="1" applyProtection="1">
      <alignment horizontal="center" vertical="center" wrapText="1"/>
    </xf>
    <xf numFmtId="0" fontId="15" fillId="7" borderId="26" xfId="0" applyFont="1" applyFill="1" applyBorder="1" applyAlignment="1" applyProtection="1">
      <alignment vertical="center" wrapText="1"/>
    </xf>
    <xf numFmtId="0" fontId="15" fillId="7" borderId="45" xfId="0" applyFont="1" applyFill="1" applyBorder="1" applyAlignment="1" applyProtection="1">
      <alignment horizontal="center" vertical="center" wrapText="1"/>
    </xf>
    <xf numFmtId="9" fontId="15" fillId="7" borderId="15" xfId="7" applyFont="1" applyFill="1" applyBorder="1" applyAlignment="1" applyProtection="1">
      <alignment horizontal="center" vertical="center" wrapText="1"/>
    </xf>
    <xf numFmtId="9" fontId="14" fillId="0" borderId="15" xfId="0" applyNumberFormat="1" applyFont="1" applyFill="1" applyBorder="1" applyAlignment="1" applyProtection="1">
      <alignment horizontal="center" vertical="center" wrapText="1"/>
    </xf>
    <xf numFmtId="165" fontId="14" fillId="7" borderId="15" xfId="0" applyNumberFormat="1" applyFont="1" applyFill="1" applyBorder="1" applyAlignment="1" applyProtection="1">
      <alignment horizontal="center" vertical="center" wrapText="1"/>
    </xf>
    <xf numFmtId="0" fontId="15" fillId="7" borderId="43" xfId="0" applyFont="1" applyFill="1" applyBorder="1" applyAlignment="1" applyProtection="1">
      <alignment vertical="center" wrapText="1"/>
    </xf>
    <xf numFmtId="0" fontId="14" fillId="7" borderId="15" xfId="7" applyNumberFormat="1" applyFont="1" applyFill="1" applyBorder="1" applyAlignment="1" applyProtection="1">
      <alignment horizontal="center" vertical="center" wrapText="1"/>
    </xf>
    <xf numFmtId="0" fontId="15" fillId="7" borderId="33" xfId="0" applyFont="1" applyFill="1" applyBorder="1" applyAlignment="1" applyProtection="1">
      <alignment vertical="center" textRotation="90" wrapText="1"/>
    </xf>
    <xf numFmtId="0" fontId="15" fillId="7" borderId="46" xfId="0" applyFont="1" applyFill="1" applyBorder="1" applyAlignment="1" applyProtection="1">
      <alignment vertical="center" wrapText="1"/>
    </xf>
    <xf numFmtId="0" fontId="15" fillId="7" borderId="47" xfId="0" applyFont="1" applyFill="1" applyBorder="1" applyAlignment="1" applyProtection="1">
      <alignment horizontal="center" vertical="center" wrapText="1"/>
    </xf>
    <xf numFmtId="0" fontId="14" fillId="0" borderId="15" xfId="7" applyNumberFormat="1" applyFont="1" applyFill="1" applyBorder="1" applyAlignment="1" applyProtection="1">
      <alignment horizontal="center" vertical="center" wrapText="1"/>
    </xf>
    <xf numFmtId="0" fontId="4" fillId="22" borderId="18" xfId="0" applyFont="1" applyFill="1" applyBorder="1" applyAlignment="1" applyProtection="1">
      <alignment horizontal="left" vertical="center" wrapText="1"/>
    </xf>
    <xf numFmtId="9" fontId="4" fillId="7" borderId="2" xfId="7" applyFont="1" applyFill="1" applyBorder="1" applyAlignment="1" applyProtection="1">
      <alignment horizontal="center" vertical="center" wrapText="1"/>
    </xf>
    <xf numFmtId="0" fontId="4" fillId="7" borderId="2" xfId="0" applyFont="1" applyFill="1" applyBorder="1" applyAlignment="1" applyProtection="1">
      <alignment horizontal="left" vertical="center" wrapText="1"/>
    </xf>
    <xf numFmtId="0" fontId="4" fillId="7" borderId="2" xfId="0" applyFont="1" applyFill="1" applyBorder="1" applyAlignment="1" applyProtection="1">
      <alignment horizontal="center" vertical="center" wrapText="1"/>
    </xf>
    <xf numFmtId="0" fontId="4" fillId="22" borderId="2" xfId="0" applyFont="1" applyFill="1" applyBorder="1" applyAlignment="1" applyProtection="1">
      <alignment horizontal="justify" vertical="center" wrapText="1"/>
    </xf>
    <xf numFmtId="10" fontId="4" fillId="7" borderId="2" xfId="7" applyNumberFormat="1" applyFont="1" applyFill="1" applyBorder="1" applyAlignment="1" applyProtection="1">
      <alignment horizontal="center" vertical="center" wrapText="1"/>
    </xf>
    <xf numFmtId="0" fontId="4" fillId="7" borderId="2" xfId="0" applyFont="1" applyFill="1" applyBorder="1" applyAlignment="1" applyProtection="1">
      <alignment horizontal="justify" vertical="center" wrapText="1"/>
    </xf>
    <xf numFmtId="1" fontId="14" fillId="7" borderId="2" xfId="4" applyNumberFormat="1" applyFont="1" applyFill="1" applyBorder="1" applyAlignment="1" applyProtection="1">
      <alignment horizontal="center" vertical="center" wrapText="1"/>
    </xf>
    <xf numFmtId="9" fontId="4" fillId="7" borderId="2" xfId="0" applyNumberFormat="1" applyFont="1" applyFill="1" applyBorder="1" applyAlignment="1" applyProtection="1">
      <alignment horizontal="center" vertical="center" wrapText="1"/>
    </xf>
    <xf numFmtId="10" fontId="14" fillId="0" borderId="15" xfId="0" applyNumberFormat="1" applyFont="1" applyFill="1" applyBorder="1" applyAlignment="1" applyProtection="1">
      <alignment horizontal="center" vertical="center" wrapText="1"/>
    </xf>
    <xf numFmtId="0" fontId="4" fillId="22" borderId="13" xfId="0" applyFont="1" applyFill="1" applyBorder="1" applyAlignment="1" applyProtection="1">
      <alignment horizontal="left" vertical="center" wrapText="1"/>
    </xf>
    <xf numFmtId="9" fontId="4" fillId="7" borderId="5" xfId="7" applyFont="1" applyFill="1" applyBorder="1" applyAlignment="1" applyProtection="1">
      <alignment horizontal="center" vertical="center" wrapText="1"/>
    </xf>
    <xf numFmtId="0" fontId="4" fillId="7" borderId="5" xfId="0" applyFont="1" applyFill="1" applyBorder="1" applyAlignment="1" applyProtection="1">
      <alignment horizontal="left" vertical="center" wrapText="1"/>
    </xf>
    <xf numFmtId="0" fontId="14" fillId="7" borderId="5" xfId="0" applyFont="1" applyFill="1" applyBorder="1" applyAlignment="1" applyProtection="1">
      <alignment horizontal="center" vertical="center" wrapText="1"/>
    </xf>
    <xf numFmtId="165" fontId="14" fillId="7" borderId="5" xfId="0" applyNumberFormat="1" applyFont="1" applyFill="1" applyBorder="1" applyAlignment="1" applyProtection="1">
      <alignment horizontal="center" vertical="center" wrapText="1"/>
    </xf>
    <xf numFmtId="9" fontId="14" fillId="0" borderId="16" xfId="7" applyFont="1" applyFill="1" applyBorder="1" applyAlignment="1" applyProtection="1">
      <alignment horizontal="center" vertical="center" wrapText="1"/>
    </xf>
    <xf numFmtId="0" fontId="18" fillId="7" borderId="16" xfId="2" applyFont="1" applyFill="1" applyBorder="1" applyAlignment="1" applyProtection="1">
      <alignment horizontal="justify" vertical="center" wrapText="1"/>
    </xf>
    <xf numFmtId="0" fontId="3" fillId="23" borderId="48" xfId="0" applyFont="1" applyFill="1" applyBorder="1" applyAlignment="1">
      <alignment vertical="center" wrapText="1"/>
    </xf>
    <xf numFmtId="167" fontId="15" fillId="7" borderId="21" xfId="7" applyNumberFormat="1" applyFont="1" applyFill="1" applyBorder="1" applyAlignment="1" applyProtection="1">
      <alignment horizontal="center" vertical="center" wrapText="1"/>
    </xf>
    <xf numFmtId="9" fontId="15" fillId="7" borderId="34" xfId="7" applyFont="1" applyFill="1" applyBorder="1" applyAlignment="1" applyProtection="1">
      <alignment horizontal="center" vertical="center" wrapText="1"/>
    </xf>
    <xf numFmtId="0" fontId="14" fillId="0" borderId="14" xfId="0" applyFont="1" applyBorder="1"/>
    <xf numFmtId="0" fontId="14" fillId="0" borderId="14" xfId="0" applyFont="1" applyFill="1" applyBorder="1" applyAlignment="1" applyProtection="1">
      <alignment vertical="center" wrapText="1"/>
    </xf>
    <xf numFmtId="0" fontId="14" fillId="7" borderId="14" xfId="0" applyFont="1" applyFill="1" applyBorder="1" applyAlignment="1" applyProtection="1">
      <alignment horizontal="center" vertical="center" wrapText="1"/>
    </xf>
    <xf numFmtId="9" fontId="4" fillId="7" borderId="14" xfId="7" applyFont="1" applyFill="1" applyBorder="1" applyAlignment="1" applyProtection="1">
      <alignment horizontal="center" vertical="center" wrapText="1"/>
    </xf>
    <xf numFmtId="9" fontId="3" fillId="7" borderId="14" xfId="7" applyFont="1" applyFill="1" applyBorder="1" applyAlignment="1" applyProtection="1">
      <alignment horizontal="center" vertical="center" wrapText="1"/>
    </xf>
    <xf numFmtId="9" fontId="3" fillId="7" borderId="49" xfId="7" applyFont="1" applyFill="1" applyBorder="1" applyAlignment="1" applyProtection="1">
      <alignment horizontal="center" vertical="center" wrapText="1"/>
    </xf>
    <xf numFmtId="9" fontId="4" fillId="7" borderId="50" xfId="7" applyFont="1" applyFill="1" applyBorder="1" applyAlignment="1" applyProtection="1">
      <alignment vertical="center" wrapText="1"/>
    </xf>
    <xf numFmtId="0" fontId="14" fillId="7" borderId="0" xfId="0" applyFont="1" applyFill="1" applyBorder="1" applyAlignment="1">
      <alignment vertical="center" wrapText="1"/>
    </xf>
    <xf numFmtId="0" fontId="14" fillId="7" borderId="0" xfId="0" applyFont="1" applyFill="1" applyBorder="1" applyAlignment="1">
      <alignment horizontal="justify" vertical="center" wrapText="1"/>
    </xf>
    <xf numFmtId="9" fontId="4" fillId="7" borderId="0" xfId="7" applyFont="1" applyFill="1" applyBorder="1" applyAlignment="1">
      <alignment horizontal="center" vertical="center" wrapText="1"/>
    </xf>
    <xf numFmtId="0" fontId="14" fillId="7" borderId="0" xfId="0" applyFont="1" applyFill="1" applyBorder="1"/>
    <xf numFmtId="0" fontId="14" fillId="0" borderId="0" xfId="0" applyFont="1" applyAlignment="1">
      <alignment horizontal="justify" vertical="center" wrapText="1"/>
    </xf>
    <xf numFmtId="9" fontId="4" fillId="0" borderId="15" xfId="1" applyNumberFormat="1" applyFont="1" applyFill="1" applyBorder="1" applyAlignment="1" applyProtection="1">
      <alignment horizontal="center" vertical="center" wrapText="1"/>
      <protection locked="0"/>
    </xf>
    <xf numFmtId="0" fontId="14" fillId="9" borderId="3" xfId="0" applyFont="1" applyFill="1" applyBorder="1" applyAlignment="1" applyProtection="1">
      <alignment horizontal="center" vertical="center" wrapText="1"/>
    </xf>
    <xf numFmtId="9" fontId="4" fillId="0" borderId="3" xfId="1" applyNumberFormat="1" applyFont="1" applyFill="1" applyBorder="1" applyAlignment="1">
      <alignment horizontal="center" vertical="center" wrapText="1"/>
    </xf>
    <xf numFmtId="9" fontId="4" fillId="0" borderId="15" xfId="7" applyFont="1" applyFill="1" applyBorder="1" applyAlignment="1" applyProtection="1">
      <alignment horizontal="center" vertical="center" wrapText="1"/>
    </xf>
    <xf numFmtId="9" fontId="4" fillId="0" borderId="15" xfId="1" applyNumberFormat="1" applyFont="1" applyFill="1" applyBorder="1" applyAlignment="1" applyProtection="1">
      <alignment horizontal="center" vertical="center" wrapText="1"/>
    </xf>
    <xf numFmtId="0" fontId="4" fillId="7" borderId="3" xfId="1" applyNumberFormat="1" applyFont="1" applyFill="1" applyBorder="1" applyAlignment="1" applyProtection="1">
      <alignment horizontal="center" vertical="center" wrapText="1"/>
    </xf>
    <xf numFmtId="10" fontId="4" fillId="7" borderId="16" xfId="1" applyNumberFormat="1" applyFont="1" applyFill="1" applyBorder="1" applyAlignment="1" applyProtection="1">
      <alignment horizontal="center" vertical="center" wrapText="1"/>
    </xf>
    <xf numFmtId="0" fontId="4" fillId="7" borderId="16" xfId="1" applyFont="1" applyFill="1" applyBorder="1" applyAlignment="1" applyProtection="1">
      <alignment horizontal="center" vertical="center" wrapText="1"/>
    </xf>
    <xf numFmtId="0" fontId="9" fillId="7" borderId="16" xfId="2" applyFill="1" applyBorder="1" applyAlignment="1" applyProtection="1">
      <alignment horizontal="center" vertical="center" wrapText="1"/>
    </xf>
    <xf numFmtId="0" fontId="14" fillId="0" borderId="3" xfId="0" applyFont="1" applyFill="1" applyBorder="1" applyAlignment="1">
      <alignment horizontal="center" vertical="center" wrapText="1"/>
    </xf>
    <xf numFmtId="9" fontId="14" fillId="0" borderId="3" xfId="0" applyNumberFormat="1" applyFont="1" applyFill="1" applyBorder="1" applyAlignment="1">
      <alignment horizontal="center" vertical="center" wrapText="1"/>
    </xf>
    <xf numFmtId="9" fontId="4" fillId="0" borderId="6" xfId="1" applyNumberFormat="1" applyFont="1" applyFill="1" applyBorder="1" applyAlignment="1" applyProtection="1">
      <alignment horizontal="center" vertical="center" wrapText="1"/>
      <protection locked="0"/>
    </xf>
    <xf numFmtId="0" fontId="4" fillId="0" borderId="6" xfId="1" applyFont="1" applyFill="1" applyBorder="1" applyAlignment="1" applyProtection="1">
      <alignment horizontal="center" vertical="center" wrapText="1"/>
      <protection locked="0"/>
    </xf>
    <xf numFmtId="10" fontId="4" fillId="0" borderId="15" xfId="1" applyNumberFormat="1" applyFont="1" applyFill="1" applyBorder="1" applyAlignment="1" applyProtection="1">
      <alignment horizontal="center" vertical="center" wrapText="1"/>
      <protection locked="0"/>
    </xf>
    <xf numFmtId="167" fontId="4" fillId="7" borderId="2" xfId="7" applyNumberFormat="1" applyFont="1" applyFill="1" applyBorder="1" applyAlignment="1" applyProtection="1">
      <alignment horizontal="center" vertical="center" wrapText="1"/>
    </xf>
    <xf numFmtId="0" fontId="4" fillId="0" borderId="3" xfId="1" applyFont="1" applyFill="1" applyBorder="1" applyAlignment="1" applyProtection="1">
      <alignment horizontal="center" vertical="center" wrapText="1"/>
    </xf>
    <xf numFmtId="9" fontId="14" fillId="7" borderId="2" xfId="7" applyFont="1" applyFill="1" applyBorder="1" applyAlignment="1" applyProtection="1">
      <alignment horizontal="center" vertical="center"/>
    </xf>
    <xf numFmtId="9" fontId="14" fillId="0" borderId="3" xfId="0" applyNumberFormat="1" applyFont="1" applyFill="1" applyBorder="1" applyAlignment="1" applyProtection="1">
      <alignment horizontal="center" vertical="center" wrapText="1"/>
      <protection locked="0"/>
    </xf>
    <xf numFmtId="0" fontId="14" fillId="0" borderId="3" xfId="0" applyFont="1" applyFill="1" applyBorder="1" applyAlignment="1" applyProtection="1">
      <alignment horizontal="justify" vertical="justify" wrapText="1"/>
      <protection locked="0"/>
    </xf>
    <xf numFmtId="0" fontId="14" fillId="0" borderId="3" xfId="0" applyNumberFormat="1" applyFont="1" applyFill="1" applyBorder="1" applyAlignment="1" applyProtection="1">
      <alignment horizontal="center" vertical="center" wrapText="1"/>
      <protection locked="0"/>
    </xf>
    <xf numFmtId="0" fontId="4" fillId="0" borderId="3" xfId="7" applyNumberFormat="1" applyFont="1" applyFill="1" applyBorder="1" applyAlignment="1">
      <alignment horizontal="center" vertical="center" wrapText="1"/>
    </xf>
    <xf numFmtId="10" fontId="14" fillId="0" borderId="15" xfId="0" applyNumberFormat="1" applyFont="1" applyFill="1" applyBorder="1" applyAlignment="1" applyProtection="1">
      <alignment horizontal="center" vertical="center" wrapText="1"/>
      <protection locked="0"/>
    </xf>
    <xf numFmtId="0" fontId="14" fillId="0" borderId="15" xfId="0" applyFont="1" applyFill="1" applyBorder="1" applyAlignment="1" applyProtection="1">
      <alignment horizontal="left" vertical="center" wrapText="1"/>
      <protection locked="0"/>
    </xf>
    <xf numFmtId="0" fontId="14" fillId="0" borderId="51" xfId="0" applyFont="1" applyFill="1" applyBorder="1" applyAlignment="1" applyProtection="1">
      <alignment horizontal="left" vertical="center" wrapText="1"/>
      <protection locked="0"/>
    </xf>
    <xf numFmtId="0" fontId="14" fillId="0" borderId="16" xfId="0" applyFont="1" applyFill="1" applyBorder="1" applyAlignment="1">
      <alignment horizontal="center" vertical="center" wrapText="1"/>
    </xf>
    <xf numFmtId="0" fontId="14" fillId="0" borderId="16" xfId="0" applyNumberFormat="1" applyFont="1" applyFill="1" applyBorder="1" applyAlignment="1" applyProtection="1">
      <alignment horizontal="center" vertical="center" wrapText="1"/>
      <protection locked="0"/>
    </xf>
    <xf numFmtId="0" fontId="14" fillId="0" borderId="16" xfId="0" applyFont="1" applyFill="1" applyBorder="1" applyAlignment="1" applyProtection="1">
      <alignment horizontal="left" vertical="center" wrapText="1"/>
      <protection locked="0"/>
    </xf>
    <xf numFmtId="0" fontId="14" fillId="0" borderId="52" xfId="0" applyFont="1" applyFill="1" applyBorder="1" applyAlignment="1" applyProtection="1">
      <alignment horizontal="left" vertical="center" wrapText="1"/>
      <protection locked="0"/>
    </xf>
    <xf numFmtId="0" fontId="14" fillId="0" borderId="2" xfId="0" applyFont="1" applyFill="1" applyBorder="1" applyAlignment="1" applyProtection="1">
      <alignment horizontal="left" vertical="center" wrapText="1"/>
      <protection locked="0"/>
    </xf>
    <xf numFmtId="0" fontId="14" fillId="0" borderId="3" xfId="0" applyNumberFormat="1" applyFont="1" applyFill="1" applyBorder="1" applyAlignment="1">
      <alignment horizontal="center" vertical="center" wrapText="1"/>
    </xf>
    <xf numFmtId="0" fontId="14" fillId="0" borderId="6" xfId="0" applyFont="1" applyFill="1" applyBorder="1" applyAlignment="1" applyProtection="1">
      <alignment horizontal="justify" vertical="center" wrapText="1"/>
    </xf>
    <xf numFmtId="0" fontId="19" fillId="0" borderId="53" xfId="0" applyFont="1" applyFill="1" applyBorder="1" applyAlignment="1" applyProtection="1">
      <alignment horizontal="left" vertical="center" wrapText="1"/>
      <protection locked="0"/>
    </xf>
    <xf numFmtId="1" fontId="14" fillId="0" borderId="3" xfId="0" applyNumberFormat="1" applyFont="1" applyFill="1" applyBorder="1" applyAlignment="1" applyProtection="1">
      <alignment horizontal="center" vertical="center" wrapText="1"/>
    </xf>
    <xf numFmtId="0" fontId="14" fillId="0" borderId="53" xfId="0" applyFont="1" applyFill="1" applyBorder="1" applyAlignment="1" applyProtection="1">
      <alignment horizontal="left" vertical="center" wrapText="1"/>
    </xf>
    <xf numFmtId="0" fontId="20" fillId="0" borderId="2" xfId="0" applyFont="1" applyFill="1" applyBorder="1" applyAlignment="1">
      <alignment vertical="center" wrapText="1"/>
    </xf>
    <xf numFmtId="0" fontId="20" fillId="0" borderId="2" xfId="0" applyFont="1" applyFill="1" applyBorder="1" applyAlignment="1">
      <alignment wrapText="1"/>
    </xf>
    <xf numFmtId="0" fontId="21" fillId="0" borderId="2" xfId="0" applyFont="1" applyFill="1" applyBorder="1" applyAlignment="1">
      <alignment horizontal="justify" vertical="center"/>
    </xf>
    <xf numFmtId="0" fontId="21" fillId="0" borderId="2" xfId="0" applyFont="1" applyFill="1" applyBorder="1" applyAlignment="1">
      <alignment horizontal="justify" vertical="center" wrapText="1"/>
    </xf>
    <xf numFmtId="0" fontId="14" fillId="0" borderId="53" xfId="0" applyFont="1" applyFill="1" applyBorder="1" applyAlignment="1" applyProtection="1">
      <alignment horizontal="left" vertical="center" wrapText="1"/>
      <protection locked="0"/>
    </xf>
    <xf numFmtId="0" fontId="4" fillId="0" borderId="3" xfId="7" applyNumberFormat="1" applyFont="1" applyFill="1" applyBorder="1" applyAlignment="1" applyProtection="1">
      <alignment horizontal="center" vertical="center" wrapText="1"/>
    </xf>
    <xf numFmtId="0" fontId="14" fillId="0" borderId="15" xfId="0" applyFont="1" applyFill="1" applyBorder="1" applyAlignment="1" applyProtection="1">
      <alignment horizontal="left" vertical="center" wrapText="1"/>
    </xf>
    <xf numFmtId="0" fontId="14" fillId="0" borderId="51" xfId="0" applyFont="1" applyFill="1" applyBorder="1" applyAlignment="1" applyProtection="1">
      <alignment horizontal="left" vertical="center" wrapText="1"/>
    </xf>
    <xf numFmtId="0" fontId="14" fillId="0" borderId="2" xfId="0" applyFont="1" applyFill="1" applyBorder="1" applyAlignment="1" applyProtection="1">
      <alignment horizontal="left" vertical="center" wrapText="1"/>
    </xf>
    <xf numFmtId="9" fontId="14" fillId="0" borderId="6" xfId="0" applyNumberFormat="1" applyFont="1" applyFill="1" applyBorder="1" applyAlignment="1" applyProtection="1">
      <alignment horizontal="center" vertical="center" wrapText="1"/>
      <protection locked="0"/>
    </xf>
    <xf numFmtId="0" fontId="14" fillId="0" borderId="15" xfId="0" applyNumberFormat="1" applyFont="1" applyFill="1" applyBorder="1" applyAlignment="1" applyProtection="1">
      <alignment horizontal="center" vertical="center" wrapText="1"/>
      <protection locked="0"/>
    </xf>
    <xf numFmtId="9" fontId="14" fillId="0" borderId="15" xfId="7" applyFont="1" applyFill="1" applyBorder="1" applyAlignment="1" applyProtection="1">
      <alignment horizontal="center" vertical="center" wrapText="1"/>
      <protection locked="0"/>
    </xf>
    <xf numFmtId="10" fontId="14" fillId="0" borderId="3" xfId="0" applyNumberFormat="1" applyFont="1" applyFill="1" applyBorder="1" applyAlignment="1" applyProtection="1">
      <alignment horizontal="center" vertical="center" wrapText="1"/>
    </xf>
    <xf numFmtId="0" fontId="14" fillId="0" borderId="53" xfId="0" applyFont="1" applyFill="1" applyBorder="1" applyAlignment="1" applyProtection="1">
      <alignment horizontal="justify" vertical="center" wrapText="1"/>
    </xf>
    <xf numFmtId="0" fontId="14" fillId="0" borderId="16" xfId="0" applyFont="1" applyFill="1" applyBorder="1" applyAlignment="1" applyProtection="1">
      <alignment horizontal="left" vertical="center" wrapText="1"/>
    </xf>
    <xf numFmtId="0" fontId="14" fillId="0" borderId="16" xfId="0" applyFont="1" applyFill="1" applyBorder="1" applyAlignment="1" applyProtection="1">
      <alignment horizontal="center" vertical="center" wrapText="1"/>
    </xf>
    <xf numFmtId="10" fontId="14" fillId="0" borderId="3" xfId="7" applyNumberFormat="1" applyFont="1" applyFill="1" applyBorder="1" applyAlignment="1" applyProtection="1">
      <alignment horizontal="center" vertical="center" wrapText="1"/>
      <protection locked="0"/>
    </xf>
    <xf numFmtId="10" fontId="14" fillId="0" borderId="3" xfId="0" applyNumberFormat="1" applyFont="1" applyFill="1" applyBorder="1" applyAlignment="1" applyProtection="1">
      <alignment horizontal="center" vertical="center" wrapText="1"/>
      <protection locked="0"/>
    </xf>
    <xf numFmtId="10" fontId="4" fillId="0" borderId="22" xfId="7" applyNumberFormat="1" applyFont="1" applyFill="1" applyBorder="1" applyAlignment="1">
      <alignment horizontal="center" vertical="center" wrapText="1"/>
    </xf>
    <xf numFmtId="9" fontId="4" fillId="0" borderId="3" xfId="7" applyNumberFormat="1" applyFont="1" applyFill="1" applyBorder="1" applyAlignment="1">
      <alignment horizontal="center" vertical="center" wrapText="1"/>
    </xf>
    <xf numFmtId="9" fontId="14" fillId="0" borderId="15" xfId="7" applyNumberFormat="1" applyFont="1" applyFill="1" applyBorder="1" applyAlignment="1" applyProtection="1">
      <alignment horizontal="center" vertical="center" wrapText="1"/>
    </xf>
    <xf numFmtId="10" fontId="14" fillId="0" borderId="3" xfId="7" applyNumberFormat="1" applyFont="1" applyFill="1" applyBorder="1" applyAlignment="1" applyProtection="1">
      <alignment horizontal="center" vertical="center" wrapText="1"/>
    </xf>
    <xf numFmtId="10" fontId="4" fillId="0" borderId="3" xfId="7" applyNumberFormat="1" applyFont="1" applyFill="1" applyBorder="1" applyAlignment="1" applyProtection="1">
      <alignment horizontal="center" vertical="center" wrapText="1"/>
    </xf>
    <xf numFmtId="10" fontId="4" fillId="7" borderId="14" xfId="7" applyNumberFormat="1" applyFont="1" applyFill="1" applyBorder="1" applyAlignment="1" applyProtection="1">
      <alignment horizontal="center" vertical="center" wrapText="1"/>
    </xf>
    <xf numFmtId="10" fontId="4" fillId="0" borderId="22" xfId="7" applyNumberFormat="1" applyFont="1" applyFill="1" applyBorder="1" applyAlignment="1" applyProtection="1">
      <alignment horizontal="center" vertical="center" wrapText="1"/>
    </xf>
    <xf numFmtId="10" fontId="3" fillId="7" borderId="14" xfId="7" applyNumberFormat="1" applyFont="1" applyFill="1" applyBorder="1" applyAlignment="1" applyProtection="1">
      <alignment horizontal="center" vertical="center" wrapText="1"/>
    </xf>
    <xf numFmtId="0" fontId="3" fillId="15" borderId="9" xfId="0" applyFont="1" applyFill="1" applyBorder="1" applyAlignment="1">
      <alignment horizontal="center" vertical="center" wrapText="1"/>
    </xf>
    <xf numFmtId="0" fontId="3" fillId="18" borderId="2" xfId="0" applyFont="1" applyFill="1" applyBorder="1" applyAlignment="1">
      <alignment horizontal="center" vertical="center" wrapText="1"/>
    </xf>
    <xf numFmtId="0" fontId="3" fillId="7" borderId="0" xfId="0" applyFont="1" applyFill="1" applyBorder="1" applyAlignment="1">
      <alignment horizontal="center" vertical="center" wrapText="1"/>
    </xf>
    <xf numFmtId="0" fontId="6" fillId="7" borderId="0"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3" fillId="19" borderId="2" xfId="0" applyFont="1" applyFill="1" applyBorder="1" applyAlignment="1">
      <alignment horizontal="center" vertical="center" wrapText="1"/>
    </xf>
    <xf numFmtId="0" fontId="3" fillId="20" borderId="2" xfId="0" applyFont="1" applyFill="1" applyBorder="1" applyAlignment="1">
      <alignment horizontal="center" vertical="center" wrapText="1"/>
    </xf>
    <xf numFmtId="0" fontId="3" fillId="16" borderId="2"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4" fillId="7" borderId="5" xfId="0" applyFont="1" applyFill="1" applyBorder="1" applyAlignment="1" applyProtection="1">
      <alignment horizontal="center" vertical="center" wrapText="1"/>
    </xf>
    <xf numFmtId="0" fontId="15" fillId="7" borderId="0" xfId="0" applyFont="1" applyFill="1" applyBorder="1" applyAlignment="1">
      <alignment horizontal="center" vertical="center"/>
    </xf>
    <xf numFmtId="0" fontId="15" fillId="23" borderId="56" xfId="0" applyFont="1" applyFill="1" applyBorder="1" applyAlignment="1" applyProtection="1">
      <alignment horizontal="center" vertical="center" wrapText="1"/>
    </xf>
    <xf numFmtId="0" fontId="14" fillId="0" borderId="36" xfId="0" applyFont="1" applyBorder="1" applyAlignment="1"/>
    <xf numFmtId="0" fontId="3" fillId="18" borderId="12" xfId="0" applyFont="1" applyFill="1" applyBorder="1" applyAlignment="1">
      <alignment horizontal="center" vertical="center" wrapText="1"/>
    </xf>
    <xf numFmtId="0" fontId="3" fillId="18" borderId="7" xfId="0" applyFont="1" applyFill="1" applyBorder="1" applyAlignment="1">
      <alignment horizontal="center" vertical="center" wrapText="1"/>
    </xf>
    <xf numFmtId="0" fontId="3" fillId="15" borderId="57" xfId="0" applyFont="1" applyFill="1" applyBorder="1" applyAlignment="1">
      <alignment horizontal="center" vertical="center" wrapText="1"/>
    </xf>
    <xf numFmtId="0" fontId="3" fillId="15" borderId="58" xfId="0" applyFont="1" applyFill="1" applyBorder="1" applyAlignment="1">
      <alignment horizontal="center" vertical="center" wrapText="1"/>
    </xf>
    <xf numFmtId="0" fontId="3" fillId="15" borderId="9" xfId="0" applyFont="1" applyFill="1" applyBorder="1" applyAlignment="1">
      <alignment horizontal="center" vertical="center" wrapText="1"/>
    </xf>
    <xf numFmtId="0" fontId="3" fillId="18" borderId="3" xfId="0" applyFont="1" applyFill="1" applyBorder="1" applyAlignment="1">
      <alignment horizontal="center" vertical="center" wrapText="1"/>
    </xf>
    <xf numFmtId="0" fontId="3" fillId="18" borderId="2" xfId="0" applyFont="1" applyFill="1" applyBorder="1" applyAlignment="1">
      <alignment horizontal="center" vertical="center" wrapText="1"/>
    </xf>
    <xf numFmtId="0" fontId="15" fillId="7" borderId="59" xfId="0" applyFont="1" applyFill="1" applyBorder="1" applyAlignment="1" applyProtection="1">
      <alignment horizontal="center" vertical="center" textRotation="90" wrapText="1"/>
    </xf>
    <xf numFmtId="0" fontId="15" fillId="7" borderId="60" xfId="0" applyFont="1" applyFill="1" applyBorder="1" applyAlignment="1" applyProtection="1">
      <alignment horizontal="center" vertical="center" textRotation="90" wrapText="1"/>
    </xf>
    <xf numFmtId="0" fontId="6" fillId="17" borderId="29" xfId="0" applyFont="1" applyFill="1" applyBorder="1" applyAlignment="1">
      <alignment horizontal="center" vertical="center" wrapText="1"/>
    </xf>
    <xf numFmtId="0" fontId="6" fillId="17" borderId="58" xfId="0" applyFont="1" applyFill="1" applyBorder="1" applyAlignment="1">
      <alignment horizontal="center" vertical="center" wrapText="1"/>
    </xf>
    <xf numFmtId="0" fontId="6" fillId="17" borderId="31" xfId="0" applyFont="1" applyFill="1" applyBorder="1" applyAlignment="1">
      <alignment horizontal="center" vertical="center" wrapText="1"/>
    </xf>
    <xf numFmtId="0" fontId="6" fillId="17" borderId="0" xfId="0" applyFont="1" applyFill="1" applyBorder="1" applyAlignment="1">
      <alignment horizontal="center" vertical="center" wrapText="1"/>
    </xf>
    <xf numFmtId="0" fontId="6" fillId="17" borderId="61" xfId="0" applyFont="1" applyFill="1" applyBorder="1" applyAlignment="1">
      <alignment horizontal="center" vertical="center" wrapText="1"/>
    </xf>
    <xf numFmtId="0" fontId="6" fillId="17" borderId="62" xfId="0" applyFont="1" applyFill="1" applyBorder="1" applyAlignment="1">
      <alignment horizontal="center" vertical="center" wrapText="1"/>
    </xf>
    <xf numFmtId="0" fontId="6" fillId="18" borderId="3" xfId="0" applyFont="1" applyFill="1" applyBorder="1" applyAlignment="1">
      <alignment horizontal="center" vertical="center" wrapText="1"/>
    </xf>
    <xf numFmtId="0" fontId="6" fillId="18" borderId="6" xfId="0" applyFont="1" applyFill="1" applyBorder="1" applyAlignment="1">
      <alignment horizontal="center" vertical="center" wrapText="1"/>
    </xf>
    <xf numFmtId="0" fontId="6" fillId="15" borderId="7" xfId="0" applyFont="1" applyFill="1" applyBorder="1" applyAlignment="1">
      <alignment horizontal="center" vertical="center" wrapText="1"/>
    </xf>
    <xf numFmtId="0" fontId="6" fillId="15" borderId="2" xfId="0" applyFont="1" applyFill="1" applyBorder="1" applyAlignment="1">
      <alignment horizontal="center" vertical="center" wrapText="1"/>
    </xf>
    <xf numFmtId="0" fontId="6" fillId="15" borderId="11" xfId="0" applyFont="1" applyFill="1" applyBorder="1" applyAlignment="1">
      <alignment horizontal="center" vertical="center" wrapText="1"/>
    </xf>
    <xf numFmtId="0" fontId="6" fillId="15" borderId="6" xfId="0" applyFont="1" applyFill="1" applyBorder="1" applyAlignment="1">
      <alignment horizontal="center" vertical="center" wrapText="1"/>
    </xf>
    <xf numFmtId="0" fontId="3" fillId="20" borderId="3" xfId="0" applyFont="1" applyFill="1" applyBorder="1" applyAlignment="1">
      <alignment horizontal="center" vertical="center" wrapText="1"/>
    </xf>
    <xf numFmtId="0" fontId="3" fillId="20" borderId="2" xfId="0" applyFont="1" applyFill="1" applyBorder="1" applyAlignment="1">
      <alignment horizontal="center" vertical="center" wrapText="1"/>
    </xf>
    <xf numFmtId="22" fontId="15" fillId="24" borderId="2" xfId="0" applyNumberFormat="1" applyFont="1" applyFill="1" applyBorder="1" applyAlignment="1">
      <alignment horizontal="center" vertical="center"/>
    </xf>
    <xf numFmtId="0" fontId="15" fillId="24" borderId="2" xfId="0" applyFont="1" applyFill="1" applyBorder="1" applyAlignment="1">
      <alignment horizontal="center" vertical="center"/>
    </xf>
    <xf numFmtId="0" fontId="15" fillId="8" borderId="2" xfId="0" applyFont="1" applyFill="1" applyBorder="1" applyAlignment="1">
      <alignment horizontal="center" vertical="center"/>
    </xf>
    <xf numFmtId="0" fontId="15" fillId="8" borderId="6" xfId="0" applyFont="1" applyFill="1" applyBorder="1" applyAlignment="1">
      <alignment horizontal="center" vertical="center"/>
    </xf>
    <xf numFmtId="0" fontId="15" fillId="7" borderId="29" xfId="0" applyFont="1" applyFill="1" applyBorder="1" applyAlignment="1" applyProtection="1">
      <alignment horizontal="center" vertical="center" wrapText="1"/>
    </xf>
    <xf numFmtId="0" fontId="15" fillId="7" borderId="31" xfId="0" applyFont="1" applyFill="1" applyBorder="1" applyAlignment="1" applyProtection="1">
      <alignment horizontal="center" vertical="center" wrapText="1"/>
    </xf>
    <xf numFmtId="0" fontId="15" fillId="7" borderId="35" xfId="0" applyFont="1" applyFill="1" applyBorder="1" applyAlignment="1" applyProtection="1">
      <alignment horizontal="center" vertical="center" wrapText="1"/>
    </xf>
    <xf numFmtId="0" fontId="3" fillId="7" borderId="0" xfId="0" applyFont="1" applyFill="1" applyBorder="1" applyAlignment="1">
      <alignment horizontal="center" vertical="center" wrapText="1"/>
    </xf>
    <xf numFmtId="0" fontId="6" fillId="9" borderId="2" xfId="0" applyFont="1" applyFill="1" applyBorder="1" applyAlignment="1">
      <alignment horizontal="center" vertical="center" wrapText="1"/>
    </xf>
    <xf numFmtId="0" fontId="6" fillId="20" borderId="6" xfId="0" applyFont="1" applyFill="1" applyBorder="1" applyAlignment="1">
      <alignment horizontal="center" vertical="center" wrapText="1"/>
    </xf>
    <xf numFmtId="0" fontId="6" fillId="7" borderId="0" xfId="0" applyFont="1" applyFill="1" applyBorder="1" applyAlignment="1">
      <alignment horizontal="center" vertical="center" wrapText="1"/>
    </xf>
    <xf numFmtId="0" fontId="5" fillId="13" borderId="43" xfId="0" applyFont="1" applyFill="1" applyBorder="1" applyAlignment="1">
      <alignment horizontal="center" vertical="center" wrapText="1"/>
    </xf>
    <xf numFmtId="0" fontId="5" fillId="13" borderId="3" xfId="0" applyFont="1" applyFill="1" applyBorder="1" applyAlignment="1">
      <alignment horizontal="center" vertical="center" wrapText="1"/>
    </xf>
    <xf numFmtId="0" fontId="5" fillId="13" borderId="53" xfId="0" applyFont="1" applyFill="1" applyBorder="1" applyAlignment="1">
      <alignment horizontal="center" vertical="center" wrapText="1"/>
    </xf>
    <xf numFmtId="0" fontId="5" fillId="13" borderId="2" xfId="0" applyFont="1" applyFill="1" applyBorder="1" applyAlignment="1">
      <alignment horizontal="center" vertical="center" wrapText="1"/>
    </xf>
    <xf numFmtId="0" fontId="5" fillId="13" borderId="55" xfId="0" applyFont="1" applyFill="1" applyBorder="1" applyAlignment="1">
      <alignment horizontal="center" vertical="center" wrapText="1"/>
    </xf>
    <xf numFmtId="0" fontId="3" fillId="19" borderId="3" xfId="0" applyFont="1" applyFill="1" applyBorder="1" applyAlignment="1">
      <alignment horizontal="center" vertical="center" wrapText="1"/>
    </xf>
    <xf numFmtId="0" fontId="3" fillId="19" borderId="2" xfId="0" applyFont="1" applyFill="1" applyBorder="1" applyAlignment="1">
      <alignment horizontal="center" vertical="center" wrapText="1"/>
    </xf>
    <xf numFmtId="0" fontId="15" fillId="7" borderId="0" xfId="0" applyFont="1" applyFill="1" applyBorder="1" applyAlignment="1">
      <alignment horizontal="right" vertical="center" wrapText="1"/>
    </xf>
    <xf numFmtId="0" fontId="15" fillId="19" borderId="14" xfId="0" applyFont="1" applyFill="1" applyBorder="1" applyAlignment="1" applyProtection="1">
      <alignment horizontal="center" vertical="center" wrapText="1"/>
    </xf>
    <xf numFmtId="0" fontId="15" fillId="25" borderId="14" xfId="0" applyFont="1" applyFill="1" applyBorder="1" applyAlignment="1" applyProtection="1">
      <alignment horizontal="center" vertical="center" wrapText="1"/>
    </xf>
    <xf numFmtId="0" fontId="15" fillId="9" borderId="14" xfId="0" applyFont="1" applyFill="1" applyBorder="1" applyAlignment="1" applyProtection="1">
      <alignment horizontal="center" vertical="center" wrapText="1"/>
    </xf>
    <xf numFmtId="0" fontId="15" fillId="19" borderId="49" xfId="0" applyFont="1" applyFill="1" applyBorder="1" applyAlignment="1" applyProtection="1">
      <alignment horizontal="center" vertical="center" wrapText="1"/>
    </xf>
    <xf numFmtId="0" fontId="15" fillId="19" borderId="36" xfId="0" applyFont="1" applyFill="1" applyBorder="1" applyAlignment="1" applyProtection="1">
      <alignment horizontal="center" vertical="center" wrapText="1"/>
    </xf>
    <xf numFmtId="0" fontId="15" fillId="19" borderId="34" xfId="0" applyFont="1" applyFill="1" applyBorder="1" applyAlignment="1" applyProtection="1">
      <alignment horizontal="center" vertical="center" wrapText="1"/>
    </xf>
    <xf numFmtId="0" fontId="3" fillId="16" borderId="3" xfId="0" applyFont="1" applyFill="1" applyBorder="1" applyAlignment="1">
      <alignment horizontal="center" vertical="center" wrapText="1"/>
    </xf>
    <xf numFmtId="0" fontId="3" fillId="16" borderId="2" xfId="0" applyFont="1" applyFill="1" applyBorder="1" applyAlignment="1">
      <alignment horizontal="center" vertical="center" wrapText="1"/>
    </xf>
    <xf numFmtId="0" fontId="3" fillId="16" borderId="53" xfId="0" applyFont="1" applyFill="1" applyBorder="1" applyAlignment="1">
      <alignment horizontal="center" vertical="center" wrapText="1"/>
    </xf>
    <xf numFmtId="0" fontId="3" fillId="16" borderId="55" xfId="0" applyFont="1" applyFill="1" applyBorder="1" applyAlignment="1">
      <alignment horizontal="center" vertical="center" wrapText="1"/>
    </xf>
    <xf numFmtId="0" fontId="3" fillId="9" borderId="3" xfId="0" applyFont="1" applyFill="1" applyBorder="1" applyAlignment="1">
      <alignment horizontal="center" vertical="center" wrapText="1"/>
    </xf>
    <xf numFmtId="0" fontId="3" fillId="9" borderId="2" xfId="0" applyFont="1" applyFill="1" applyBorder="1" applyAlignment="1">
      <alignment horizontal="center" vertical="center" wrapText="1"/>
    </xf>
    <xf numFmtId="0" fontId="6" fillId="9" borderId="6" xfId="0" applyFont="1" applyFill="1" applyBorder="1" applyAlignment="1">
      <alignment horizontal="center" vertical="center" wrapText="1"/>
    </xf>
    <xf numFmtId="0" fontId="6" fillId="16" borderId="6" xfId="0" applyFont="1" applyFill="1" applyBorder="1" applyAlignment="1">
      <alignment horizontal="center" vertical="center" wrapText="1"/>
    </xf>
    <xf numFmtId="0" fontId="6" fillId="16" borderId="2" xfId="0" applyFont="1" applyFill="1" applyBorder="1" applyAlignment="1">
      <alignment horizontal="center" vertical="center" wrapText="1"/>
    </xf>
    <xf numFmtId="0" fontId="14" fillId="7" borderId="0" xfId="0" applyFont="1" applyFill="1" applyBorder="1" applyAlignment="1">
      <alignment horizontal="center"/>
    </xf>
    <xf numFmtId="0" fontId="6" fillId="20" borderId="2" xfId="0" applyFont="1" applyFill="1" applyBorder="1" applyAlignment="1">
      <alignment horizontal="center" vertical="center" wrapText="1"/>
    </xf>
    <xf numFmtId="0" fontId="6" fillId="18" borderId="2" xfId="0" applyFont="1" applyFill="1" applyBorder="1" applyAlignment="1">
      <alignment horizontal="center" vertical="center" wrapText="1"/>
    </xf>
    <xf numFmtId="0" fontId="4" fillId="7" borderId="5" xfId="0" applyFont="1" applyFill="1" applyBorder="1" applyAlignment="1" applyProtection="1">
      <alignment horizontal="center" vertical="center" wrapText="1"/>
    </xf>
    <xf numFmtId="0" fontId="4" fillId="5" borderId="54" xfId="0" applyFont="1" applyFill="1" applyBorder="1" applyAlignment="1" applyProtection="1">
      <alignment horizontal="center" vertical="center" wrapText="1"/>
    </xf>
    <xf numFmtId="0" fontId="15" fillId="7" borderId="0" xfId="0" applyFont="1" applyFill="1" applyBorder="1" applyAlignment="1">
      <alignment horizontal="center" vertical="center"/>
    </xf>
    <xf numFmtId="0" fontId="3" fillId="9" borderId="0" xfId="0" applyFont="1" applyFill="1" applyBorder="1" applyAlignment="1">
      <alignment horizontal="center" vertical="center" wrapText="1"/>
    </xf>
  </cellXfs>
  <cellStyles count="12">
    <cellStyle name="Amarillo" xfId="1"/>
    <cellStyle name="Hipervínculo" xfId="2" builtinId="8"/>
    <cellStyle name="Millares" xfId="3" builtinId="3"/>
    <cellStyle name="Millares [0]" xfId="4" builtinId="6"/>
    <cellStyle name="Millares 2" xfId="5"/>
    <cellStyle name="Normal" xfId="0" builtinId="0"/>
    <cellStyle name="Normal 2" xfId="6"/>
    <cellStyle name="Porcentaje" xfId="7" builtinId="5"/>
    <cellStyle name="Porcentaje 2" xfId="8"/>
    <cellStyle name="Porcentual 2" xfId="9"/>
    <cellStyle name="Rojo" xfId="10"/>
    <cellStyle name="Verde" xfId="11"/>
  </cellStyles>
  <dxfs count="48">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
      <fill>
        <patternFill>
          <bgColor rgb="FFFF0000"/>
        </patternFill>
      </fill>
    </dxf>
    <dxf>
      <fill>
        <patternFill>
          <bgColor rgb="FFFFFF00"/>
        </patternFill>
      </fill>
    </dxf>
    <dxf>
      <fill>
        <patternFill>
          <bgColor rgb="FF00B050"/>
        </patternFill>
      </fill>
    </dxf>
    <dxf>
      <fill>
        <patternFill>
          <bgColor rgb="FF00B0F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1248801</xdr:colOff>
      <xdr:row>62</xdr:row>
      <xdr:rowOff>0</xdr:rowOff>
    </xdr:from>
    <xdr:to>
      <xdr:col>2</xdr:col>
      <xdr:colOff>127</xdr:colOff>
      <xdr:row>62</xdr:row>
      <xdr:rowOff>17323</xdr:rowOff>
    </xdr:to>
    <xdr:sp macro="" textlink="">
      <xdr:nvSpPr>
        <xdr:cNvPr id="6" name="5 Rectángulo">
          <a:extLst>
            <a:ext uri="{FF2B5EF4-FFF2-40B4-BE49-F238E27FC236}">
              <a16:creationId xmlns:a16="http://schemas.microsoft.com/office/drawing/2014/main" id="{0CF64ACB-EF87-4ED3-8255-2F85107E0AC2}"/>
            </a:ext>
          </a:extLst>
        </xdr:cNvPr>
        <xdr:cNvSpPr/>
      </xdr:nvSpPr>
      <xdr:spPr>
        <a:xfrm>
          <a:off x="3169214" y="66068868"/>
          <a:ext cx="1489364" cy="658091"/>
        </a:xfrm>
        <a:prstGeom prst="rect">
          <a:avLst/>
        </a:prstGeom>
        <a:solidFill>
          <a:schemeClr val="bg1">
            <a:lumMod val="50000"/>
          </a:schemeClr>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1</xdr:col>
      <xdr:colOff>1221971</xdr:colOff>
      <xdr:row>64</xdr:row>
      <xdr:rowOff>34637</xdr:rowOff>
    </xdr:from>
    <xdr:to>
      <xdr:col>1</xdr:col>
      <xdr:colOff>2711347</xdr:colOff>
      <xdr:row>67</xdr:row>
      <xdr:rowOff>121228</xdr:rowOff>
    </xdr:to>
    <xdr:sp macro="" textlink="">
      <xdr:nvSpPr>
        <xdr:cNvPr id="8" name="7 Rectángulo">
          <a:extLst>
            <a:ext uri="{FF2B5EF4-FFF2-40B4-BE49-F238E27FC236}">
              <a16:creationId xmlns:a16="http://schemas.microsoft.com/office/drawing/2014/main" id="{29101EFE-D8B7-458C-8889-8500E75550D9}"/>
            </a:ext>
          </a:extLst>
        </xdr:cNvPr>
        <xdr:cNvSpPr/>
      </xdr:nvSpPr>
      <xdr:spPr>
        <a:xfrm>
          <a:off x="3151909" y="67125273"/>
          <a:ext cx="1489364" cy="658091"/>
        </a:xfrm>
        <a:prstGeom prst="rect">
          <a:avLst/>
        </a:prstGeom>
        <a:solidFill>
          <a:schemeClr val="accent3">
            <a:lumMod val="50000"/>
          </a:schemeClr>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2</xdr:col>
      <xdr:colOff>13</xdr:colOff>
      <xdr:row>64</xdr:row>
      <xdr:rowOff>113603</xdr:rowOff>
    </xdr:from>
    <xdr:to>
      <xdr:col>2</xdr:col>
      <xdr:colOff>653998</xdr:colOff>
      <xdr:row>67</xdr:row>
      <xdr:rowOff>52097</xdr:rowOff>
    </xdr:to>
    <xdr:sp macro="" textlink="">
      <xdr:nvSpPr>
        <xdr:cNvPr id="9" name="8 CuadroTexto">
          <a:extLst>
            <a:ext uri="{FF2B5EF4-FFF2-40B4-BE49-F238E27FC236}">
              <a16:creationId xmlns:a16="http://schemas.microsoft.com/office/drawing/2014/main" id="{AC0B8743-F70A-40A6-B16A-1A62A2B3EDED}"/>
            </a:ext>
          </a:extLst>
        </xdr:cNvPr>
        <xdr:cNvSpPr txBox="1"/>
      </xdr:nvSpPr>
      <xdr:spPr>
        <a:xfrm>
          <a:off x="5039604" y="67211859"/>
          <a:ext cx="4468091"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lnSpc>
              <a:spcPts val="1600"/>
            </a:lnSpc>
          </a:pPr>
          <a:r>
            <a:rPr lang="es-ES" sz="1800" b="1">
              <a:latin typeface="Arial Narrow" pitchFamily="34" charset="0"/>
            </a:rPr>
            <a:t>IVC</a:t>
          </a:r>
        </a:p>
      </xdr:txBody>
    </xdr:sp>
    <xdr:clientData/>
  </xdr:twoCellAnchor>
  <xdr:twoCellAnchor>
    <xdr:from>
      <xdr:col>1</xdr:col>
      <xdr:colOff>1256608</xdr:colOff>
      <xdr:row>69</xdr:row>
      <xdr:rowOff>121227</xdr:rowOff>
    </xdr:from>
    <xdr:to>
      <xdr:col>1</xdr:col>
      <xdr:colOff>2721216</xdr:colOff>
      <xdr:row>73</xdr:row>
      <xdr:rowOff>17318</xdr:rowOff>
    </xdr:to>
    <xdr:sp macro="" textlink="">
      <xdr:nvSpPr>
        <xdr:cNvPr id="10" name="9 Rectángulo">
          <a:extLst>
            <a:ext uri="{FF2B5EF4-FFF2-40B4-BE49-F238E27FC236}">
              <a16:creationId xmlns:a16="http://schemas.microsoft.com/office/drawing/2014/main" id="{E0B585BA-7C64-4264-8DC4-7267D7B3C9E5}"/>
            </a:ext>
          </a:extLst>
        </xdr:cNvPr>
        <xdr:cNvSpPr/>
      </xdr:nvSpPr>
      <xdr:spPr>
        <a:xfrm>
          <a:off x="3186546" y="68164363"/>
          <a:ext cx="1489364" cy="658091"/>
        </a:xfrm>
        <a:prstGeom prst="rect">
          <a:avLst/>
        </a:prstGeom>
        <a:solidFill>
          <a:schemeClr val="accent4"/>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1</xdr:col>
      <xdr:colOff>2732823</xdr:colOff>
      <xdr:row>70</xdr:row>
      <xdr:rowOff>17313</xdr:rowOff>
    </xdr:from>
    <xdr:to>
      <xdr:col>2</xdr:col>
      <xdr:colOff>688651</xdr:colOff>
      <xdr:row>72</xdr:row>
      <xdr:rowOff>129064</xdr:rowOff>
    </xdr:to>
    <xdr:sp macro="" textlink="">
      <xdr:nvSpPr>
        <xdr:cNvPr id="11" name="10 CuadroTexto">
          <a:extLst>
            <a:ext uri="{FF2B5EF4-FFF2-40B4-BE49-F238E27FC236}">
              <a16:creationId xmlns:a16="http://schemas.microsoft.com/office/drawing/2014/main" id="{55BDC01F-3A62-411B-9AFF-AC9EE6DB8410}"/>
            </a:ext>
          </a:extLst>
        </xdr:cNvPr>
        <xdr:cNvSpPr txBox="1"/>
      </xdr:nvSpPr>
      <xdr:spPr>
        <a:xfrm>
          <a:off x="5074241" y="68250949"/>
          <a:ext cx="4468091"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GESTIÓN</a:t>
          </a:r>
          <a:r>
            <a:rPr lang="es-ES" sz="1800" b="1" baseline="0">
              <a:latin typeface="Arial Narrow" pitchFamily="34" charset="0"/>
            </a:rPr>
            <a:t> CORPORATIVA LOCAL</a:t>
          </a:r>
          <a:endParaRPr lang="es-ES" sz="1800" b="1">
            <a:latin typeface="Arial Narrow" pitchFamily="34" charset="0"/>
          </a:endParaRPr>
        </a:p>
      </xdr:txBody>
    </xdr:sp>
    <xdr:clientData/>
  </xdr:twoCellAnchor>
  <xdr:twoCellAnchor>
    <xdr:from>
      <xdr:col>1</xdr:col>
      <xdr:colOff>1256608</xdr:colOff>
      <xdr:row>74</xdr:row>
      <xdr:rowOff>129020</xdr:rowOff>
    </xdr:from>
    <xdr:to>
      <xdr:col>1</xdr:col>
      <xdr:colOff>2721216</xdr:colOff>
      <xdr:row>78</xdr:row>
      <xdr:rowOff>34649</xdr:rowOff>
    </xdr:to>
    <xdr:sp macro="" textlink="">
      <xdr:nvSpPr>
        <xdr:cNvPr id="12" name="11 Rectángulo">
          <a:extLst>
            <a:ext uri="{FF2B5EF4-FFF2-40B4-BE49-F238E27FC236}">
              <a16:creationId xmlns:a16="http://schemas.microsoft.com/office/drawing/2014/main" id="{9B9795AD-7EEF-4FEC-BFCD-3D2E781096CF}"/>
            </a:ext>
          </a:extLst>
        </xdr:cNvPr>
        <xdr:cNvSpPr/>
      </xdr:nvSpPr>
      <xdr:spPr>
        <a:xfrm>
          <a:off x="3186546" y="69134181"/>
          <a:ext cx="1489364" cy="658091"/>
        </a:xfrm>
        <a:prstGeom prst="rect">
          <a:avLst/>
        </a:prstGeom>
        <a:solidFill>
          <a:schemeClr val="tx2"/>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1</xdr:col>
      <xdr:colOff>2732823</xdr:colOff>
      <xdr:row>75</xdr:row>
      <xdr:rowOff>34631</xdr:rowOff>
    </xdr:from>
    <xdr:to>
      <xdr:col>2</xdr:col>
      <xdr:colOff>688651</xdr:colOff>
      <xdr:row>77</xdr:row>
      <xdr:rowOff>155858</xdr:rowOff>
    </xdr:to>
    <xdr:sp macro="" textlink="">
      <xdr:nvSpPr>
        <xdr:cNvPr id="13" name="12 CuadroTexto">
          <a:extLst>
            <a:ext uri="{FF2B5EF4-FFF2-40B4-BE49-F238E27FC236}">
              <a16:creationId xmlns:a16="http://schemas.microsoft.com/office/drawing/2014/main" id="{BBEF98CF-840B-441A-90EE-EC02B8684FB7}"/>
            </a:ext>
          </a:extLst>
        </xdr:cNvPr>
        <xdr:cNvSpPr txBox="1"/>
      </xdr:nvSpPr>
      <xdr:spPr>
        <a:xfrm>
          <a:off x="5074241" y="69220767"/>
          <a:ext cx="4468091"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RELACIONES</a:t>
          </a:r>
          <a:r>
            <a:rPr lang="es-ES" sz="1800" b="1" baseline="0">
              <a:latin typeface="Arial Narrow" pitchFamily="34" charset="0"/>
            </a:rPr>
            <a:t> ESTRATEGICAS</a:t>
          </a:r>
          <a:endParaRPr lang="es-ES" sz="1800" b="1">
            <a:latin typeface="Arial Narrow" pitchFamily="34" charset="0"/>
          </a:endParaRPr>
        </a:p>
      </xdr:txBody>
    </xdr:sp>
    <xdr:clientData/>
  </xdr:twoCellAnchor>
  <xdr:twoCellAnchor>
    <xdr:from>
      <xdr:col>1</xdr:col>
      <xdr:colOff>1298864</xdr:colOff>
      <xdr:row>81</xdr:row>
      <xdr:rowOff>0</xdr:rowOff>
    </xdr:from>
    <xdr:to>
      <xdr:col>1</xdr:col>
      <xdr:colOff>2727444</xdr:colOff>
      <xdr:row>84</xdr:row>
      <xdr:rowOff>78995</xdr:rowOff>
    </xdr:to>
    <xdr:sp macro="" textlink="">
      <xdr:nvSpPr>
        <xdr:cNvPr id="14" name="13 Rectángulo">
          <a:extLst>
            <a:ext uri="{FF2B5EF4-FFF2-40B4-BE49-F238E27FC236}">
              <a16:creationId xmlns:a16="http://schemas.microsoft.com/office/drawing/2014/main" id="{7025B1F6-E27A-4E67-A35A-FF946013BB67}"/>
            </a:ext>
          </a:extLst>
        </xdr:cNvPr>
        <xdr:cNvSpPr/>
      </xdr:nvSpPr>
      <xdr:spPr>
        <a:xfrm>
          <a:off x="3221182" y="70329136"/>
          <a:ext cx="1489364" cy="658091"/>
        </a:xfrm>
        <a:prstGeom prst="rect">
          <a:avLst/>
        </a:prstGeom>
        <a:solidFill>
          <a:schemeClr val="accent2">
            <a:lumMod val="50000"/>
          </a:schemeClr>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2</xdr:col>
      <xdr:colOff>706</xdr:colOff>
      <xdr:row>81</xdr:row>
      <xdr:rowOff>86586</xdr:rowOff>
    </xdr:from>
    <xdr:to>
      <xdr:col>2</xdr:col>
      <xdr:colOff>731104</xdr:colOff>
      <xdr:row>84</xdr:row>
      <xdr:rowOff>17313</xdr:rowOff>
    </xdr:to>
    <xdr:sp macro="" textlink="">
      <xdr:nvSpPr>
        <xdr:cNvPr id="15" name="14 CuadroTexto">
          <a:extLst>
            <a:ext uri="{FF2B5EF4-FFF2-40B4-BE49-F238E27FC236}">
              <a16:creationId xmlns:a16="http://schemas.microsoft.com/office/drawing/2014/main" id="{F3E020F5-9F98-4904-9762-3A8896416A2B}"/>
            </a:ext>
          </a:extLst>
        </xdr:cNvPr>
        <xdr:cNvSpPr txBox="1"/>
      </xdr:nvSpPr>
      <xdr:spPr>
        <a:xfrm>
          <a:off x="5108877" y="70415722"/>
          <a:ext cx="4468091"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GESTIÓN</a:t>
          </a:r>
          <a:r>
            <a:rPr lang="es-ES" sz="1800" b="1" baseline="0">
              <a:latin typeface="Arial Narrow" pitchFamily="34" charset="0"/>
            </a:rPr>
            <a:t> DEL PATRIMONIO DOCUMENTAL</a:t>
          </a:r>
        </a:p>
      </xdr:txBody>
    </xdr:sp>
    <xdr:clientData/>
  </xdr:twoCellAnchor>
  <xdr:twoCellAnchor>
    <xdr:from>
      <xdr:col>1</xdr:col>
      <xdr:colOff>1256607</xdr:colOff>
      <xdr:row>86</xdr:row>
      <xdr:rowOff>94384</xdr:rowOff>
    </xdr:from>
    <xdr:to>
      <xdr:col>1</xdr:col>
      <xdr:colOff>2721215</xdr:colOff>
      <xdr:row>90</xdr:row>
      <xdr:rowOff>153</xdr:rowOff>
    </xdr:to>
    <xdr:sp macro="" textlink="">
      <xdr:nvSpPr>
        <xdr:cNvPr id="16" name="15 Rectángulo">
          <a:extLst>
            <a:ext uri="{FF2B5EF4-FFF2-40B4-BE49-F238E27FC236}">
              <a16:creationId xmlns:a16="http://schemas.microsoft.com/office/drawing/2014/main" id="{A93E4899-2D0F-4FEB-9FF6-2B23E8A717BB}"/>
            </a:ext>
          </a:extLst>
        </xdr:cNvPr>
        <xdr:cNvSpPr/>
      </xdr:nvSpPr>
      <xdr:spPr>
        <a:xfrm>
          <a:off x="3186545" y="71385545"/>
          <a:ext cx="1489364" cy="658091"/>
        </a:xfrm>
        <a:prstGeom prst="rect">
          <a:avLst/>
        </a:prstGeom>
        <a:solidFill>
          <a:schemeClr val="bg2">
            <a:lumMod val="25000"/>
          </a:schemeClr>
        </a:solidFill>
        <a:ln>
          <a:solidFill>
            <a:schemeClr val="accent6"/>
          </a:solidFill>
        </a:ln>
      </xdr:spPr>
      <xdr:style>
        <a:lnRef idx="0">
          <a:schemeClr val="accent5"/>
        </a:lnRef>
        <a:fillRef idx="3">
          <a:schemeClr val="accent5"/>
        </a:fillRef>
        <a:effectRef idx="3">
          <a:schemeClr val="accent5"/>
        </a:effectRef>
        <a:fontRef idx="minor">
          <a:schemeClr val="lt1"/>
        </a:fontRef>
      </xdr:style>
      <xdr:txBody>
        <a:bodyPr vertOverflow="clip" rtlCol="0" anchor="ctr"/>
        <a:lstStyle/>
        <a:p>
          <a:endParaRPr lang="es-CO"/>
        </a:p>
      </xdr:txBody>
    </xdr:sp>
    <xdr:clientData/>
  </xdr:twoCellAnchor>
  <xdr:twoCellAnchor>
    <xdr:from>
      <xdr:col>1</xdr:col>
      <xdr:colOff>2732822</xdr:colOff>
      <xdr:row>86</xdr:row>
      <xdr:rowOff>190495</xdr:rowOff>
    </xdr:from>
    <xdr:to>
      <xdr:col>2</xdr:col>
      <xdr:colOff>688650</xdr:colOff>
      <xdr:row>89</xdr:row>
      <xdr:rowOff>121222</xdr:rowOff>
    </xdr:to>
    <xdr:sp macro="" textlink="">
      <xdr:nvSpPr>
        <xdr:cNvPr id="17" name="16 CuadroTexto">
          <a:extLst>
            <a:ext uri="{FF2B5EF4-FFF2-40B4-BE49-F238E27FC236}">
              <a16:creationId xmlns:a16="http://schemas.microsoft.com/office/drawing/2014/main" id="{E91E8F64-C55D-4019-AEAD-E91FEA701C24}"/>
            </a:ext>
          </a:extLst>
        </xdr:cNvPr>
        <xdr:cNvSpPr txBox="1"/>
      </xdr:nvSpPr>
      <xdr:spPr>
        <a:xfrm>
          <a:off x="5074240" y="71472131"/>
          <a:ext cx="4468091" cy="50222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algn="ctr"/>
          <a:r>
            <a:rPr lang="es-ES" sz="1800" b="1">
              <a:latin typeface="Arial Narrow" pitchFamily="34" charset="0"/>
            </a:rPr>
            <a:t>GERENCIA DE TI</a:t>
          </a:r>
          <a:endParaRPr lang="es-ES" sz="1800" b="1" baseline="0">
            <a:latin typeface="Arial Narrow" pitchFamily="34" charset="0"/>
          </a:endParaRPr>
        </a:p>
      </xdr:txBody>
    </xdr:sp>
    <xdr:clientData/>
  </xdr:twoCellAnchor>
  <xdr:twoCellAnchor editAs="oneCell">
    <xdr:from>
      <xdr:col>4</xdr:col>
      <xdr:colOff>0</xdr:colOff>
      <xdr:row>4</xdr:row>
      <xdr:rowOff>0</xdr:rowOff>
    </xdr:from>
    <xdr:to>
      <xdr:col>4</xdr:col>
      <xdr:colOff>295275</xdr:colOff>
      <xdr:row>10</xdr:row>
      <xdr:rowOff>104775</xdr:rowOff>
    </xdr:to>
    <xdr:sp macro="" textlink="">
      <xdr:nvSpPr>
        <xdr:cNvPr id="5793" name="AutoShape 38" descr="Resultado de imagen para boton agregar icono">
          <a:extLst>
            <a:ext uri="{FF2B5EF4-FFF2-40B4-BE49-F238E27FC236}">
              <a16:creationId xmlns:a16="http://schemas.microsoft.com/office/drawing/2014/main" id="{EBCF831F-50A8-4785-B46F-F376F4FD084E}"/>
            </a:ext>
          </a:extLst>
        </xdr:cNvPr>
        <xdr:cNvSpPr>
          <a:spLocks noChangeAspect="1" noChangeArrowheads="1"/>
        </xdr:cNvSpPr>
      </xdr:nvSpPr>
      <xdr:spPr bwMode="auto">
        <a:xfrm>
          <a:off x="8972550" y="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xdr:row>
      <xdr:rowOff>0</xdr:rowOff>
    </xdr:from>
    <xdr:to>
      <xdr:col>4</xdr:col>
      <xdr:colOff>295275</xdr:colOff>
      <xdr:row>10</xdr:row>
      <xdr:rowOff>104775</xdr:rowOff>
    </xdr:to>
    <xdr:sp macro="" textlink="">
      <xdr:nvSpPr>
        <xdr:cNvPr id="5794" name="AutoShape 39" descr="Resultado de imagen para boton agregar icono">
          <a:extLst>
            <a:ext uri="{FF2B5EF4-FFF2-40B4-BE49-F238E27FC236}">
              <a16:creationId xmlns:a16="http://schemas.microsoft.com/office/drawing/2014/main" id="{4B66D3A3-520F-4A4F-B61D-746C8D5C918B}"/>
            </a:ext>
          </a:extLst>
        </xdr:cNvPr>
        <xdr:cNvSpPr>
          <a:spLocks noChangeAspect="1" noChangeArrowheads="1"/>
        </xdr:cNvSpPr>
      </xdr:nvSpPr>
      <xdr:spPr bwMode="auto">
        <a:xfrm>
          <a:off x="8972550" y="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xdr:row>
      <xdr:rowOff>0</xdr:rowOff>
    </xdr:from>
    <xdr:to>
      <xdr:col>4</xdr:col>
      <xdr:colOff>295275</xdr:colOff>
      <xdr:row>10</xdr:row>
      <xdr:rowOff>104775</xdr:rowOff>
    </xdr:to>
    <xdr:sp macro="" textlink="">
      <xdr:nvSpPr>
        <xdr:cNvPr id="5795" name="AutoShape 40" descr="Resultado de imagen para boton agregar icono">
          <a:extLst>
            <a:ext uri="{FF2B5EF4-FFF2-40B4-BE49-F238E27FC236}">
              <a16:creationId xmlns:a16="http://schemas.microsoft.com/office/drawing/2014/main" id="{AF7B3F10-8C14-4D10-8AFA-6C8ADD8BBE17}"/>
            </a:ext>
          </a:extLst>
        </xdr:cNvPr>
        <xdr:cNvSpPr>
          <a:spLocks noChangeAspect="1" noChangeArrowheads="1"/>
        </xdr:cNvSpPr>
      </xdr:nvSpPr>
      <xdr:spPr bwMode="auto">
        <a:xfrm>
          <a:off x="8972550" y="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twoCellAnchor editAs="oneCell">
    <xdr:from>
      <xdr:col>4</xdr:col>
      <xdr:colOff>0</xdr:colOff>
      <xdr:row>4</xdr:row>
      <xdr:rowOff>0</xdr:rowOff>
    </xdr:from>
    <xdr:to>
      <xdr:col>4</xdr:col>
      <xdr:colOff>295275</xdr:colOff>
      <xdr:row>10</xdr:row>
      <xdr:rowOff>104775</xdr:rowOff>
    </xdr:to>
    <xdr:sp macro="" textlink="">
      <xdr:nvSpPr>
        <xdr:cNvPr id="5796" name="AutoShape 42" descr="Z">
          <a:extLst>
            <a:ext uri="{FF2B5EF4-FFF2-40B4-BE49-F238E27FC236}">
              <a16:creationId xmlns:a16="http://schemas.microsoft.com/office/drawing/2014/main" id="{F05D422C-5739-4265-B056-9C8C138F22AB}"/>
            </a:ext>
          </a:extLst>
        </xdr:cNvPr>
        <xdr:cNvSpPr>
          <a:spLocks noChangeAspect="1" noChangeArrowheads="1"/>
        </xdr:cNvSpPr>
      </xdr:nvSpPr>
      <xdr:spPr bwMode="auto">
        <a:xfrm>
          <a:off x="8972550" y="0"/>
          <a:ext cx="295275" cy="295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gobiernobogota-my.sharepoint.com/personal/julian_perez_gobiernobogota_gov_co/Documents/Datos%20adjuntos%20de%20correo%20electr&#243;nico/AL2018.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LAN GESTION POR PROCESO"/>
      <sheetName val="Hoja2"/>
    </sheetNames>
    <sheetDataSet>
      <sheetData sheetId="0"/>
      <sheetData sheetId="1">
        <row r="6">
          <cell r="C6" t="str">
            <v>RUTINARIA</v>
          </cell>
        </row>
        <row r="7">
          <cell r="C7" t="str">
            <v>RETADORA (MEJORA)</v>
          </cell>
        </row>
        <row r="8">
          <cell r="C8" t="str">
            <v>GESTIÓN</v>
          </cell>
        </row>
        <row r="9">
          <cell r="C9" t="str">
            <v>SOSTENIBILDIAD DEL SISTEMA DE GESTIÓN</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www.sancristobal.gov.co/transparencia/instrumentos-gestion-informacion-publica/relacionados-informacion" TargetMode="External"/><Relationship Id="rId2" Type="http://schemas.openxmlformats.org/officeDocument/2006/relationships/hyperlink" Target="https://app.powerbi.com/view?r=eyJrIjoiYWEwYzQ4NGQtMWJmZi00YmZjLWE3NjktMWI5NDUxM2M4NTA0IiwidCI6IjE0ZGUxNTVmLWUxOTItNDRkYS05OTRkLTE5MTNkODY1ODM3MiIsImMiOjR9" TargetMode="External"/><Relationship Id="rId1" Type="http://schemas.openxmlformats.org/officeDocument/2006/relationships/hyperlink" Target="https://app.powerbi.com/view?r=eyJrIjoiYWEwYzQ4NGQtMWJmZi00YmZjLWE3NjktMWI5NDUxM2M4NTA0IiwidCI6IjE0ZGUxNTVmLWUxOTItNDRkYS05OTRkLTE5MTNkODY1ODM3MiIsImMiOjR9"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I60"/>
  <sheetViews>
    <sheetView showGridLines="0" tabSelected="1" topLeftCell="AQ57" zoomScale="55" zoomScaleNormal="55" zoomScaleSheetLayoutView="25" workbookViewId="0">
      <pane xSplit="4725" ySplit="1665" topLeftCell="AR10" activePane="bottomRight"/>
      <selection pane="topRight" activeCell="D10" sqref="D10"/>
      <selection pane="bottomLeft" activeCell="E20" sqref="E20"/>
      <selection pane="bottomRight" activeCell="AV60" sqref="AV60"/>
    </sheetView>
  </sheetViews>
  <sheetFormatPr baseColWidth="10" defaultColWidth="11.42578125" defaultRowHeight="15" x14ac:dyDescent="0.2"/>
  <cols>
    <col min="1" max="1" width="7.5703125" style="43" customWidth="1"/>
    <col min="2" max="2" width="41" style="43" customWidth="1"/>
    <col min="3" max="3" width="52.140625" style="43" customWidth="1"/>
    <col min="4" max="4" width="33.85546875" style="373" customWidth="1"/>
    <col min="5" max="5" width="41" style="43" customWidth="1"/>
    <col min="6" max="6" width="40.7109375" style="43" customWidth="1"/>
    <col min="7" max="7" width="114.5703125" style="43" customWidth="1"/>
    <col min="8" max="8" width="29.42578125" style="43" customWidth="1"/>
    <col min="9" max="9" width="12.28515625" style="43" customWidth="1"/>
    <col min="10" max="10" width="9.42578125" style="43" customWidth="1"/>
    <col min="11" max="11" width="65.5703125" style="43" customWidth="1"/>
    <col min="12" max="13" width="11" style="50" customWidth="1"/>
    <col min="14" max="15" width="11" style="59" customWidth="1"/>
    <col min="16" max="16" width="41.7109375" style="43" customWidth="1"/>
    <col min="17" max="17" width="26.28515625" style="43" customWidth="1"/>
    <col min="18" max="18" width="33.140625" style="43" customWidth="1"/>
    <col min="19" max="19" width="22.7109375" style="59" customWidth="1"/>
    <col min="20" max="20" width="45.7109375" style="43" customWidth="1"/>
    <col min="21" max="21" width="12.85546875" style="43" customWidth="1"/>
    <col min="22" max="24" width="11.42578125" style="43" customWidth="1"/>
    <col min="25" max="25" width="20.85546875" style="43" customWidth="1"/>
    <col min="26" max="26" width="18.85546875" style="43" customWidth="1"/>
    <col min="27" max="27" width="26.7109375" style="43" customWidth="1"/>
    <col min="28" max="28" width="18.85546875" style="43" customWidth="1"/>
    <col min="29" max="29" width="14.140625" style="43" customWidth="1"/>
    <col min="30" max="30" width="18.42578125" style="43" customWidth="1"/>
    <col min="31" max="31" width="43.42578125" style="43" customWidth="1"/>
    <col min="32" max="32" width="27.42578125" style="43" customWidth="1"/>
    <col min="33" max="33" width="30.85546875" style="43" customWidth="1"/>
    <col min="34" max="34" width="19.7109375" style="43" customWidth="1"/>
    <col min="35" max="36" width="16.42578125" style="43" customWidth="1"/>
    <col min="37" max="37" width="44.5703125" style="43" customWidth="1"/>
    <col min="38" max="38" width="17.85546875" style="43" customWidth="1"/>
    <col min="39" max="39" width="32.7109375" style="43" customWidth="1"/>
    <col min="40" max="42" width="11.42578125" style="43" customWidth="1"/>
    <col min="43" max="43" width="63.5703125" style="43" customWidth="1"/>
    <col min="44" max="44" width="23.5703125" style="43" customWidth="1"/>
    <col min="45" max="45" width="29.5703125" style="43" customWidth="1"/>
    <col min="46" max="47" width="11.42578125" style="43" customWidth="1"/>
    <col min="48" max="48" width="14.85546875" style="43" customWidth="1"/>
    <col min="49" max="49" width="54.85546875" style="43" customWidth="1"/>
    <col min="50" max="50" width="20.7109375" style="43" customWidth="1"/>
    <col min="51" max="51" width="29.85546875" style="43" customWidth="1"/>
    <col min="52" max="52" width="19.140625" style="43" customWidth="1"/>
    <col min="53" max="53" width="18.42578125" style="43" customWidth="1"/>
    <col min="54" max="55" width="21.85546875" style="43" customWidth="1"/>
    <col min="56" max="56" width="135.85546875" style="43" customWidth="1"/>
    <col min="57" max="57" width="78.7109375" style="44" bestFit="1" customWidth="1"/>
    <col min="58" max="16384" width="11.42578125" style="43"/>
  </cols>
  <sheetData>
    <row r="1" spans="1:57" ht="40.5" hidden="1" customHeight="1" x14ac:dyDescent="0.2">
      <c r="A1" s="470"/>
      <c r="B1" s="471"/>
      <c r="C1" s="471"/>
      <c r="D1" s="471"/>
      <c r="E1" s="471"/>
      <c r="F1" s="471"/>
      <c r="G1" s="471"/>
      <c r="H1" s="471"/>
      <c r="I1" s="471"/>
      <c r="J1" s="471"/>
      <c r="K1" s="471"/>
      <c r="L1" s="471"/>
      <c r="M1" s="471"/>
      <c r="N1" s="471"/>
      <c r="O1" s="471"/>
      <c r="P1" s="471"/>
      <c r="Q1" s="471"/>
      <c r="R1" s="471"/>
      <c r="S1" s="471"/>
      <c r="T1" s="471"/>
      <c r="U1" s="471"/>
      <c r="V1" s="471"/>
      <c r="W1" s="471"/>
      <c r="X1" s="471"/>
      <c r="Y1" s="471"/>
      <c r="Z1" s="471"/>
    </row>
    <row r="2" spans="1:57" ht="40.5" hidden="1" customHeight="1" thickBot="1" x14ac:dyDescent="0.25">
      <c r="A2" s="472" t="s">
        <v>0</v>
      </c>
      <c r="B2" s="472"/>
      <c r="C2" s="473"/>
      <c r="D2" s="473"/>
      <c r="E2" s="473"/>
      <c r="F2" s="473"/>
      <c r="G2" s="473"/>
      <c r="H2" s="473"/>
      <c r="I2" s="472"/>
      <c r="J2" s="472"/>
      <c r="K2" s="472"/>
      <c r="L2" s="472"/>
      <c r="M2" s="472"/>
      <c r="N2" s="472"/>
      <c r="O2" s="472"/>
      <c r="P2" s="472"/>
      <c r="Q2" s="472"/>
      <c r="R2" s="472"/>
      <c r="S2" s="472"/>
      <c r="T2" s="472"/>
      <c r="U2" s="472"/>
      <c r="V2" s="472"/>
      <c r="W2" s="472"/>
      <c r="X2" s="472"/>
      <c r="Y2" s="472"/>
      <c r="Z2" s="472"/>
    </row>
    <row r="3" spans="1:57" ht="36.75" hidden="1" customHeight="1" x14ac:dyDescent="0.2">
      <c r="A3" s="45" t="s">
        <v>1</v>
      </c>
      <c r="B3" s="34">
        <v>2018</v>
      </c>
      <c r="C3" s="481" t="s">
        <v>2</v>
      </c>
      <c r="D3" s="482"/>
      <c r="E3" s="482"/>
      <c r="F3" s="482"/>
      <c r="G3" s="482"/>
      <c r="H3" s="483"/>
      <c r="I3" s="46"/>
      <c r="J3" s="46"/>
      <c r="K3" s="46"/>
      <c r="L3" s="47"/>
      <c r="M3" s="47"/>
      <c r="N3" s="48"/>
      <c r="O3" s="48"/>
      <c r="P3" s="46"/>
      <c r="Q3" s="46"/>
      <c r="R3" s="46"/>
      <c r="S3" s="48"/>
      <c r="T3" s="46"/>
      <c r="U3" s="46"/>
      <c r="V3" s="46"/>
      <c r="W3" s="46"/>
      <c r="X3" s="46"/>
      <c r="Y3" s="46"/>
      <c r="Z3" s="49"/>
      <c r="AA3" s="50"/>
      <c r="AB3" s="50"/>
      <c r="AC3" s="50"/>
      <c r="AD3" s="50"/>
      <c r="AE3" s="50"/>
      <c r="AF3" s="50"/>
      <c r="AG3" s="50"/>
      <c r="AH3" s="50"/>
      <c r="AI3" s="50"/>
      <c r="AJ3" s="50"/>
      <c r="AK3" s="50"/>
      <c r="AL3" s="50"/>
      <c r="AM3" s="50"/>
      <c r="AN3" s="50"/>
      <c r="AO3" s="50"/>
      <c r="AP3" s="50"/>
      <c r="AQ3" s="50"/>
      <c r="AR3" s="50"/>
      <c r="AS3" s="50"/>
      <c r="AT3" s="50"/>
      <c r="AU3" s="50"/>
      <c r="AV3" s="50"/>
      <c r="AW3" s="50"/>
      <c r="AX3" s="50"/>
      <c r="AY3" s="50"/>
      <c r="AZ3" s="50"/>
      <c r="BA3" s="50"/>
      <c r="BB3" s="50"/>
      <c r="BC3" s="50"/>
      <c r="BD3" s="50"/>
    </row>
    <row r="4" spans="1:57" ht="36.75" hidden="1" customHeight="1" x14ac:dyDescent="0.2">
      <c r="A4" s="45" t="s">
        <v>3</v>
      </c>
      <c r="B4" s="34" t="s">
        <v>4</v>
      </c>
      <c r="C4" s="51" t="s">
        <v>5</v>
      </c>
      <c r="D4" s="438" t="s">
        <v>6</v>
      </c>
      <c r="E4" s="484" t="s">
        <v>7</v>
      </c>
      <c r="F4" s="484"/>
      <c r="G4" s="484"/>
      <c r="H4" s="485"/>
      <c r="I4" s="46"/>
      <c r="J4" s="46"/>
      <c r="K4" s="46"/>
      <c r="L4" s="47"/>
      <c r="M4" s="47"/>
      <c r="N4" s="48"/>
      <c r="O4" s="48"/>
      <c r="P4" s="46"/>
      <c r="Q4" s="46"/>
      <c r="R4" s="46"/>
      <c r="S4" s="48"/>
      <c r="T4" s="46"/>
      <c r="U4" s="46"/>
      <c r="V4" s="46"/>
      <c r="W4" s="46"/>
      <c r="X4" s="46"/>
      <c r="Y4" s="46"/>
      <c r="Z4" s="49"/>
      <c r="AA4" s="50"/>
      <c r="AB4" s="50"/>
      <c r="AC4" s="50"/>
      <c r="AD4" s="50"/>
      <c r="AE4" s="50"/>
      <c r="AF4" s="50"/>
      <c r="AG4" s="50"/>
      <c r="AH4" s="50"/>
      <c r="AI4" s="50"/>
      <c r="AJ4" s="50"/>
      <c r="AK4" s="50"/>
      <c r="AL4" s="50"/>
      <c r="AM4" s="50"/>
      <c r="AN4" s="50"/>
      <c r="AO4" s="50"/>
      <c r="AP4" s="50"/>
      <c r="AQ4" s="50"/>
      <c r="AR4" s="50"/>
      <c r="AS4" s="50"/>
      <c r="AT4" s="50"/>
      <c r="AU4" s="50"/>
      <c r="AV4" s="50"/>
      <c r="AW4" s="50"/>
      <c r="AX4" s="50"/>
      <c r="AY4" s="50"/>
      <c r="AZ4" s="50"/>
      <c r="BA4" s="50"/>
      <c r="BB4" s="50"/>
      <c r="BC4" s="50"/>
      <c r="BD4" s="50"/>
    </row>
    <row r="5" spans="1:57" ht="36.75" hidden="1" customHeight="1" thickBot="1" x14ac:dyDescent="0.25">
      <c r="A5" s="45" t="s">
        <v>8</v>
      </c>
      <c r="B5" s="34" t="s">
        <v>9</v>
      </c>
      <c r="C5" s="35"/>
      <c r="D5" s="37">
        <v>43126</v>
      </c>
      <c r="E5" s="507"/>
      <c r="F5" s="507"/>
      <c r="G5" s="507"/>
      <c r="H5" s="508"/>
      <c r="I5" s="46"/>
      <c r="J5" s="46"/>
      <c r="K5" s="46"/>
      <c r="L5" s="47"/>
      <c r="M5" s="47"/>
      <c r="N5" s="48"/>
      <c r="O5" s="48"/>
      <c r="P5" s="46"/>
      <c r="Q5" s="46"/>
      <c r="R5" s="46"/>
      <c r="S5" s="48"/>
      <c r="T5" s="46"/>
      <c r="U5" s="46"/>
      <c r="V5" s="46"/>
      <c r="W5" s="46"/>
      <c r="X5" s="46"/>
      <c r="Y5" s="46"/>
      <c r="Z5" s="49"/>
      <c r="AA5" s="52"/>
      <c r="AB5" s="53"/>
      <c r="AC5" s="53"/>
      <c r="AD5" s="53"/>
      <c r="AE5" s="53"/>
      <c r="AF5" s="53"/>
      <c r="AG5" s="53"/>
      <c r="AH5" s="53"/>
      <c r="AI5" s="53"/>
      <c r="AJ5" s="53"/>
      <c r="AK5" s="53"/>
      <c r="AL5" s="53"/>
      <c r="AM5" s="480"/>
      <c r="AN5" s="480"/>
      <c r="AO5" s="480"/>
      <c r="AP5" s="480"/>
      <c r="AQ5" s="480"/>
      <c r="AR5" s="480"/>
      <c r="AS5" s="480"/>
      <c r="AT5" s="480"/>
      <c r="AU5" s="480"/>
      <c r="AV5" s="480"/>
      <c r="AW5" s="480"/>
      <c r="AX5" s="480"/>
      <c r="AY5" s="480"/>
      <c r="AZ5" s="480"/>
      <c r="BA5" s="480"/>
      <c r="BB5" s="480"/>
      <c r="BC5" s="480"/>
      <c r="BD5" s="480"/>
    </row>
    <row r="6" spans="1:57" ht="15.75" hidden="1" thickBot="1" x14ac:dyDescent="0.25">
      <c r="A6" s="54"/>
      <c r="B6" s="55"/>
      <c r="C6" s="55"/>
      <c r="D6" s="56"/>
      <c r="E6" s="55"/>
      <c r="F6" s="55"/>
      <c r="G6" s="55"/>
      <c r="H6" s="55"/>
      <c r="I6" s="55"/>
      <c r="J6" s="55"/>
      <c r="K6" s="55"/>
      <c r="L6" s="57"/>
      <c r="M6" s="57"/>
      <c r="N6" s="58"/>
      <c r="O6" s="58"/>
      <c r="P6" s="55"/>
      <c r="Q6" s="50"/>
      <c r="R6" s="50"/>
      <c r="T6" s="50"/>
      <c r="U6" s="50"/>
      <c r="V6" s="50"/>
      <c r="W6" s="50"/>
      <c r="X6" s="50"/>
      <c r="Y6" s="50"/>
      <c r="Z6" s="50"/>
      <c r="AA6" s="480"/>
      <c r="AB6" s="480"/>
      <c r="AC6" s="480"/>
      <c r="AD6" s="480"/>
      <c r="AE6" s="480"/>
      <c r="AF6" s="480"/>
      <c r="AG6" s="480"/>
      <c r="AH6" s="480"/>
      <c r="AI6" s="480"/>
      <c r="AJ6" s="480"/>
      <c r="AK6" s="480"/>
      <c r="AL6" s="480"/>
      <c r="AM6" s="480"/>
      <c r="AN6" s="480"/>
      <c r="AO6" s="480"/>
      <c r="AP6" s="480"/>
      <c r="AQ6" s="480"/>
      <c r="AR6" s="480"/>
      <c r="AS6" s="480"/>
      <c r="AT6" s="480"/>
      <c r="AU6" s="480"/>
      <c r="AV6" s="480"/>
      <c r="AW6" s="480"/>
      <c r="AX6" s="480"/>
      <c r="AY6" s="480"/>
      <c r="AZ6" s="480"/>
      <c r="BA6" s="480"/>
      <c r="BB6" s="480"/>
      <c r="BC6" s="480"/>
      <c r="BD6" s="480"/>
    </row>
    <row r="7" spans="1:57" ht="15.75" hidden="1" thickBot="1" x14ac:dyDescent="0.25">
      <c r="A7" s="55"/>
      <c r="B7" s="55"/>
      <c r="C7" s="55"/>
      <c r="D7" s="509"/>
      <c r="E7" s="509"/>
      <c r="F7" s="509"/>
      <c r="G7" s="509"/>
      <c r="H7" s="509"/>
      <c r="I7" s="509"/>
      <c r="J7" s="509"/>
      <c r="K7" s="509"/>
      <c r="L7" s="509"/>
      <c r="M7" s="509"/>
      <c r="N7" s="509"/>
      <c r="O7" s="509"/>
      <c r="P7" s="509"/>
      <c r="Q7" s="509"/>
      <c r="R7" s="509"/>
      <c r="S7" s="509"/>
      <c r="T7" s="444"/>
      <c r="U7" s="60"/>
      <c r="V7" s="50"/>
      <c r="W7" s="50"/>
      <c r="X7" s="50"/>
      <c r="Y7" s="50"/>
      <c r="Z7" s="50"/>
      <c r="AA7" s="437"/>
      <c r="AB7" s="437"/>
      <c r="AC7" s="437"/>
      <c r="AD7" s="437"/>
      <c r="AE7" s="437"/>
      <c r="AF7" s="437"/>
      <c r="AG7" s="437"/>
      <c r="AH7" s="437"/>
      <c r="AI7" s="437"/>
      <c r="AJ7" s="437"/>
      <c r="AK7" s="437"/>
      <c r="AL7" s="437"/>
      <c r="AM7" s="437"/>
      <c r="AN7" s="437"/>
      <c r="AO7" s="437"/>
      <c r="AP7" s="437"/>
      <c r="AQ7" s="437"/>
      <c r="AR7" s="437"/>
      <c r="AS7" s="437"/>
      <c r="AT7" s="437"/>
      <c r="AU7" s="437"/>
      <c r="AV7" s="437"/>
      <c r="AW7" s="437"/>
      <c r="AX7" s="437"/>
      <c r="AY7" s="437"/>
      <c r="AZ7" s="437"/>
      <c r="BA7" s="437"/>
      <c r="BB7" s="437"/>
      <c r="BC7" s="437"/>
      <c r="BD7" s="437"/>
    </row>
    <row r="8" spans="1:57" ht="15.75" hidden="1" thickBot="1" x14ac:dyDescent="0.25">
      <c r="A8" s="61"/>
      <c r="B8" s="50"/>
      <c r="C8" s="50"/>
      <c r="D8" s="504"/>
      <c r="E8" s="504"/>
      <c r="F8" s="504"/>
      <c r="G8" s="504"/>
      <c r="H8" s="504"/>
      <c r="I8" s="504"/>
      <c r="J8" s="504"/>
      <c r="K8" s="504"/>
      <c r="L8" s="510"/>
      <c r="M8" s="510"/>
      <c r="N8" s="510"/>
      <c r="O8" s="510"/>
      <c r="P8" s="437"/>
      <c r="Q8" s="437"/>
      <c r="R8" s="437"/>
      <c r="S8" s="62"/>
      <c r="T8" s="437"/>
      <c r="U8" s="437"/>
      <c r="V8" s="50"/>
      <c r="W8" s="50"/>
      <c r="X8" s="50"/>
      <c r="Y8" s="50"/>
      <c r="Z8" s="50"/>
      <c r="AA8" s="477"/>
      <c r="AB8" s="477"/>
      <c r="AC8" s="477"/>
      <c r="AD8" s="436"/>
      <c r="AE8" s="436"/>
      <c r="AF8" s="436"/>
      <c r="AG8" s="477"/>
      <c r="AH8" s="477"/>
      <c r="AI8" s="477"/>
      <c r="AJ8" s="436"/>
      <c r="AK8" s="436"/>
      <c r="AL8" s="436"/>
      <c r="AM8" s="477"/>
      <c r="AN8" s="477"/>
      <c r="AO8" s="477"/>
      <c r="AP8" s="436"/>
      <c r="AQ8" s="436"/>
      <c r="AR8" s="436"/>
      <c r="AS8" s="477"/>
      <c r="AT8" s="477"/>
      <c r="AU8" s="477"/>
      <c r="AV8" s="436"/>
      <c r="AW8" s="436"/>
      <c r="AX8" s="436"/>
      <c r="AY8" s="477"/>
      <c r="AZ8" s="477"/>
      <c r="BA8" s="477"/>
      <c r="BB8" s="436"/>
      <c r="BC8" s="436"/>
      <c r="BD8" s="436"/>
    </row>
    <row r="9" spans="1:57" ht="15.75" hidden="1" thickBot="1" x14ac:dyDescent="0.25">
      <c r="A9" s="50"/>
      <c r="B9" s="50"/>
      <c r="C9" s="50"/>
      <c r="D9" s="63"/>
      <c r="E9" s="50"/>
      <c r="F9" s="50"/>
      <c r="G9" s="50"/>
      <c r="H9" s="50"/>
      <c r="I9" s="50"/>
      <c r="J9" s="50"/>
      <c r="K9" s="50"/>
      <c r="L9" s="64"/>
      <c r="M9" s="64"/>
      <c r="P9" s="50"/>
      <c r="Q9" s="50"/>
      <c r="R9" s="50"/>
      <c r="T9" s="50"/>
      <c r="U9" s="50"/>
      <c r="V9" s="50"/>
      <c r="W9" s="50"/>
      <c r="X9" s="50"/>
      <c r="Y9" s="50"/>
      <c r="Z9" s="50"/>
      <c r="AA9" s="437"/>
      <c r="AB9" s="437"/>
      <c r="AC9" s="437"/>
      <c r="AD9" s="437"/>
      <c r="AE9" s="437"/>
      <c r="AF9" s="437"/>
      <c r="AG9" s="437"/>
      <c r="AH9" s="437"/>
      <c r="AI9" s="437"/>
      <c r="AJ9" s="437"/>
      <c r="AK9" s="437"/>
      <c r="AL9" s="437"/>
      <c r="AM9" s="437"/>
      <c r="AN9" s="437"/>
      <c r="AO9" s="437"/>
      <c r="AP9" s="437"/>
      <c r="AQ9" s="437"/>
      <c r="AR9" s="437"/>
      <c r="AS9" s="437"/>
      <c r="AT9" s="437"/>
      <c r="AU9" s="437"/>
      <c r="AV9" s="437"/>
      <c r="AW9" s="437"/>
      <c r="AX9" s="437"/>
      <c r="AY9" s="437"/>
      <c r="AZ9" s="437"/>
      <c r="BA9" s="437"/>
      <c r="BB9" s="437"/>
      <c r="BC9" s="437"/>
      <c r="BD9" s="437"/>
    </row>
    <row r="10" spans="1:57" ht="15" customHeight="1" x14ac:dyDescent="0.2">
      <c r="A10" s="456" t="s">
        <v>10</v>
      </c>
      <c r="B10" s="457"/>
      <c r="C10" s="65"/>
      <c r="D10" s="464"/>
      <c r="E10" s="465"/>
      <c r="F10" s="465"/>
      <c r="G10" s="465"/>
      <c r="H10" s="465"/>
      <c r="I10" s="465"/>
      <c r="J10" s="465"/>
      <c r="K10" s="465"/>
      <c r="L10" s="465"/>
      <c r="M10" s="465"/>
      <c r="N10" s="465"/>
      <c r="O10" s="465"/>
      <c r="P10" s="465"/>
      <c r="Q10" s="465"/>
      <c r="R10" s="465"/>
      <c r="S10" s="465"/>
      <c r="T10" s="465"/>
      <c r="U10" s="465"/>
      <c r="V10" s="465"/>
      <c r="W10" s="465"/>
      <c r="X10" s="465"/>
      <c r="Y10" s="465"/>
      <c r="Z10" s="465"/>
      <c r="AA10" s="505" t="s">
        <v>11</v>
      </c>
      <c r="AB10" s="505"/>
      <c r="AC10" s="505"/>
      <c r="AD10" s="505"/>
      <c r="AE10" s="505"/>
      <c r="AF10" s="505"/>
      <c r="AG10" s="506" t="s">
        <v>11</v>
      </c>
      <c r="AH10" s="506"/>
      <c r="AI10" s="506"/>
      <c r="AJ10" s="506"/>
      <c r="AK10" s="506"/>
      <c r="AL10" s="506"/>
      <c r="AM10" s="505" t="s">
        <v>11</v>
      </c>
      <c r="AN10" s="505"/>
      <c r="AO10" s="505"/>
      <c r="AP10" s="505"/>
      <c r="AQ10" s="505"/>
      <c r="AR10" s="505"/>
      <c r="AS10" s="478" t="s">
        <v>11</v>
      </c>
      <c r="AT10" s="478"/>
      <c r="AU10" s="478"/>
      <c r="AV10" s="478"/>
      <c r="AW10" s="478"/>
      <c r="AX10" s="478"/>
      <c r="AY10" s="503" t="s">
        <v>11</v>
      </c>
      <c r="AZ10" s="503"/>
      <c r="BA10" s="503"/>
      <c r="BB10" s="503"/>
      <c r="BC10" s="503"/>
      <c r="BD10" s="503"/>
    </row>
    <row r="11" spans="1:57" ht="15.75" thickBot="1" x14ac:dyDescent="0.25">
      <c r="A11" s="458"/>
      <c r="B11" s="459"/>
      <c r="C11" s="66"/>
      <c r="D11" s="466"/>
      <c r="E11" s="467"/>
      <c r="F11" s="467"/>
      <c r="G11" s="467"/>
      <c r="H11" s="467"/>
      <c r="I11" s="467"/>
      <c r="J11" s="467"/>
      <c r="K11" s="467"/>
      <c r="L11" s="467"/>
      <c r="M11" s="467"/>
      <c r="N11" s="467"/>
      <c r="O11" s="467"/>
      <c r="P11" s="467"/>
      <c r="Q11" s="467"/>
      <c r="R11" s="467"/>
      <c r="S11" s="467"/>
      <c r="T11" s="467"/>
      <c r="U11" s="467"/>
      <c r="V11" s="467"/>
      <c r="W11" s="467"/>
      <c r="X11" s="467"/>
      <c r="Y11" s="467"/>
      <c r="Z11" s="467"/>
      <c r="AA11" s="479" t="s">
        <v>12</v>
      </c>
      <c r="AB11" s="479"/>
      <c r="AC11" s="479"/>
      <c r="AD11" s="479"/>
      <c r="AE11" s="479"/>
      <c r="AF11" s="479"/>
      <c r="AG11" s="463" t="s">
        <v>13</v>
      </c>
      <c r="AH11" s="463"/>
      <c r="AI11" s="463"/>
      <c r="AJ11" s="463"/>
      <c r="AK11" s="463"/>
      <c r="AL11" s="463"/>
      <c r="AM11" s="479" t="s">
        <v>14</v>
      </c>
      <c r="AN11" s="479"/>
      <c r="AO11" s="479"/>
      <c r="AP11" s="479"/>
      <c r="AQ11" s="479"/>
      <c r="AR11" s="479"/>
      <c r="AS11" s="501" t="s">
        <v>15</v>
      </c>
      <c r="AT11" s="501"/>
      <c r="AU11" s="501"/>
      <c r="AV11" s="501"/>
      <c r="AW11" s="501"/>
      <c r="AX11" s="501"/>
      <c r="AY11" s="502" t="s">
        <v>16</v>
      </c>
      <c r="AZ11" s="502"/>
      <c r="BA11" s="502"/>
      <c r="BB11" s="502"/>
      <c r="BC11" s="502"/>
      <c r="BD11" s="502"/>
    </row>
    <row r="12" spans="1:57" ht="15" customHeight="1" thickBot="1" x14ac:dyDescent="0.25">
      <c r="A12" s="460"/>
      <c r="B12" s="461"/>
      <c r="C12" s="66"/>
      <c r="D12" s="449" t="s">
        <v>17</v>
      </c>
      <c r="E12" s="450"/>
      <c r="F12" s="449"/>
      <c r="G12" s="449"/>
      <c r="H12" s="449"/>
      <c r="I12" s="449"/>
      <c r="J12" s="449"/>
      <c r="K12" s="449"/>
      <c r="L12" s="449"/>
      <c r="M12" s="449"/>
      <c r="N12" s="449"/>
      <c r="O12" s="449"/>
      <c r="P12" s="449"/>
      <c r="Q12" s="449"/>
      <c r="R12" s="449"/>
      <c r="S12" s="451"/>
      <c r="T12" s="434"/>
      <c r="U12" s="434"/>
      <c r="V12" s="462" t="s">
        <v>18</v>
      </c>
      <c r="W12" s="462"/>
      <c r="X12" s="462"/>
      <c r="Y12" s="462"/>
      <c r="Z12" s="462"/>
      <c r="AA12" s="468" t="s">
        <v>19</v>
      </c>
      <c r="AB12" s="468"/>
      <c r="AC12" s="468"/>
      <c r="AD12" s="486" t="s">
        <v>20</v>
      </c>
      <c r="AE12" s="468" t="s">
        <v>21</v>
      </c>
      <c r="AF12" s="468" t="s">
        <v>22</v>
      </c>
      <c r="AG12" s="452" t="s">
        <v>19</v>
      </c>
      <c r="AH12" s="452"/>
      <c r="AI12" s="452"/>
      <c r="AJ12" s="452" t="s">
        <v>20</v>
      </c>
      <c r="AK12" s="452" t="s">
        <v>21</v>
      </c>
      <c r="AL12" s="452" t="s">
        <v>22</v>
      </c>
      <c r="AM12" s="468" t="s">
        <v>19</v>
      </c>
      <c r="AN12" s="468"/>
      <c r="AO12" s="468"/>
      <c r="AP12" s="468" t="s">
        <v>20</v>
      </c>
      <c r="AQ12" s="468" t="s">
        <v>21</v>
      </c>
      <c r="AR12" s="468" t="s">
        <v>22</v>
      </c>
      <c r="AS12" s="499" t="s">
        <v>19</v>
      </c>
      <c r="AT12" s="499"/>
      <c r="AU12" s="499"/>
      <c r="AV12" s="499" t="s">
        <v>20</v>
      </c>
      <c r="AW12" s="499" t="s">
        <v>21</v>
      </c>
      <c r="AX12" s="499" t="s">
        <v>22</v>
      </c>
      <c r="AY12" s="495" t="s">
        <v>19</v>
      </c>
      <c r="AZ12" s="495"/>
      <c r="BA12" s="495"/>
      <c r="BB12" s="495" t="s">
        <v>20</v>
      </c>
      <c r="BC12" s="67"/>
      <c r="BD12" s="497" t="s">
        <v>23</v>
      </c>
    </row>
    <row r="13" spans="1:57" ht="75.75" thickBot="1" x14ac:dyDescent="0.25">
      <c r="A13" s="68" t="s">
        <v>24</v>
      </c>
      <c r="B13" s="69" t="s">
        <v>25</v>
      </c>
      <c r="C13" s="70" t="s">
        <v>26</v>
      </c>
      <c r="D13" s="71" t="s">
        <v>27</v>
      </c>
      <c r="E13" s="72" t="s">
        <v>28</v>
      </c>
      <c r="F13" s="73" t="s">
        <v>29</v>
      </c>
      <c r="G13" s="74" t="s">
        <v>30</v>
      </c>
      <c r="H13" s="74" t="s">
        <v>31</v>
      </c>
      <c r="I13" s="74" t="s">
        <v>32</v>
      </c>
      <c r="J13" s="74" t="s">
        <v>33</v>
      </c>
      <c r="K13" s="74" t="s">
        <v>34</v>
      </c>
      <c r="L13" s="442" t="s">
        <v>35</v>
      </c>
      <c r="M13" s="442" t="s">
        <v>36</v>
      </c>
      <c r="N13" s="75" t="s">
        <v>37</v>
      </c>
      <c r="O13" s="75" t="s">
        <v>38</v>
      </c>
      <c r="P13" s="74" t="s">
        <v>39</v>
      </c>
      <c r="Q13" s="74" t="s">
        <v>40</v>
      </c>
      <c r="R13" s="74" t="s">
        <v>41</v>
      </c>
      <c r="S13" s="75" t="s">
        <v>42</v>
      </c>
      <c r="T13" s="74" t="s">
        <v>43</v>
      </c>
      <c r="U13" s="74" t="s">
        <v>44</v>
      </c>
      <c r="V13" s="435" t="s">
        <v>45</v>
      </c>
      <c r="W13" s="435" t="s">
        <v>46</v>
      </c>
      <c r="X13" s="447" t="s">
        <v>47</v>
      </c>
      <c r="Y13" s="448"/>
      <c r="Z13" s="435" t="s">
        <v>48</v>
      </c>
      <c r="AA13" s="439" t="s">
        <v>30</v>
      </c>
      <c r="AB13" s="440" t="s">
        <v>49</v>
      </c>
      <c r="AC13" s="440" t="s">
        <v>50</v>
      </c>
      <c r="AD13" s="487"/>
      <c r="AE13" s="469"/>
      <c r="AF13" s="469"/>
      <c r="AG13" s="435" t="s">
        <v>30</v>
      </c>
      <c r="AH13" s="435" t="s">
        <v>49</v>
      </c>
      <c r="AI13" s="435" t="s">
        <v>50</v>
      </c>
      <c r="AJ13" s="453"/>
      <c r="AK13" s="453"/>
      <c r="AL13" s="453"/>
      <c r="AM13" s="440" t="s">
        <v>30</v>
      </c>
      <c r="AN13" s="440" t="s">
        <v>49</v>
      </c>
      <c r="AO13" s="440" t="s">
        <v>50</v>
      </c>
      <c r="AP13" s="469"/>
      <c r="AQ13" s="469"/>
      <c r="AR13" s="469"/>
      <c r="AS13" s="442" t="s">
        <v>30</v>
      </c>
      <c r="AT13" s="442" t="s">
        <v>49</v>
      </c>
      <c r="AU13" s="442" t="s">
        <v>50</v>
      </c>
      <c r="AV13" s="500"/>
      <c r="AW13" s="500"/>
      <c r="AX13" s="500"/>
      <c r="AY13" s="441" t="s">
        <v>30</v>
      </c>
      <c r="AZ13" s="441" t="s">
        <v>49</v>
      </c>
      <c r="BA13" s="441" t="s">
        <v>50</v>
      </c>
      <c r="BB13" s="496"/>
      <c r="BC13" s="76" t="s">
        <v>51</v>
      </c>
      <c r="BD13" s="498"/>
    </row>
    <row r="14" spans="1:57" ht="30.75" thickBot="1" x14ac:dyDescent="0.25">
      <c r="A14" s="77"/>
      <c r="B14" s="78"/>
      <c r="C14" s="66"/>
      <c r="D14" s="79" t="s">
        <v>52</v>
      </c>
      <c r="E14" s="80"/>
      <c r="F14" s="81" t="s">
        <v>52</v>
      </c>
      <c r="G14" s="82" t="s">
        <v>52</v>
      </c>
      <c r="H14" s="82" t="s">
        <v>52</v>
      </c>
      <c r="I14" s="82" t="s">
        <v>52</v>
      </c>
      <c r="J14" s="82" t="s">
        <v>52</v>
      </c>
      <c r="K14" s="82" t="s">
        <v>52</v>
      </c>
      <c r="L14" s="83" t="s">
        <v>52</v>
      </c>
      <c r="M14" s="83" t="s">
        <v>52</v>
      </c>
      <c r="N14" s="84" t="s">
        <v>52</v>
      </c>
      <c r="O14" s="84" t="s">
        <v>52</v>
      </c>
      <c r="P14" s="82" t="s">
        <v>52</v>
      </c>
      <c r="Q14" s="82" t="s">
        <v>52</v>
      </c>
      <c r="R14" s="82" t="s">
        <v>52</v>
      </c>
      <c r="S14" s="85" t="s">
        <v>52</v>
      </c>
      <c r="T14" s="82"/>
      <c r="U14" s="82"/>
      <c r="V14" s="86" t="s">
        <v>53</v>
      </c>
      <c r="W14" s="86" t="s">
        <v>52</v>
      </c>
      <c r="X14" s="86" t="s">
        <v>54</v>
      </c>
      <c r="Y14" s="86" t="s">
        <v>55</v>
      </c>
      <c r="Z14" s="86" t="s">
        <v>52</v>
      </c>
      <c r="AA14" s="87" t="s">
        <v>52</v>
      </c>
      <c r="AB14" s="87" t="s">
        <v>52</v>
      </c>
      <c r="AC14" s="87"/>
      <c r="AD14" s="88" t="s">
        <v>52</v>
      </c>
      <c r="AE14" s="87" t="s">
        <v>52</v>
      </c>
      <c r="AF14" s="87" t="s">
        <v>52</v>
      </c>
      <c r="AG14" s="86" t="s">
        <v>52</v>
      </c>
      <c r="AH14" s="86" t="s">
        <v>52</v>
      </c>
      <c r="AI14" s="86" t="s">
        <v>52</v>
      </c>
      <c r="AJ14" s="86" t="s">
        <v>52</v>
      </c>
      <c r="AK14" s="86" t="s">
        <v>52</v>
      </c>
      <c r="AL14" s="86" t="s">
        <v>52</v>
      </c>
      <c r="AM14" s="87" t="s">
        <v>52</v>
      </c>
      <c r="AN14" s="87" t="s">
        <v>52</v>
      </c>
      <c r="AO14" s="87" t="s">
        <v>52</v>
      </c>
      <c r="AP14" s="87"/>
      <c r="AQ14" s="87" t="s">
        <v>52</v>
      </c>
      <c r="AR14" s="87" t="s">
        <v>52</v>
      </c>
      <c r="AS14" s="89" t="s">
        <v>52</v>
      </c>
      <c r="AT14" s="89" t="s">
        <v>52</v>
      </c>
      <c r="AU14" s="89" t="s">
        <v>52</v>
      </c>
      <c r="AV14" s="89" t="s">
        <v>52</v>
      </c>
      <c r="AW14" s="89" t="s">
        <v>52</v>
      </c>
      <c r="AX14" s="89" t="s">
        <v>52</v>
      </c>
      <c r="AY14" s="90" t="s">
        <v>52</v>
      </c>
      <c r="AZ14" s="90"/>
      <c r="BA14" s="90" t="s">
        <v>52</v>
      </c>
      <c r="BB14" s="90" t="s">
        <v>52</v>
      </c>
      <c r="BC14" s="91"/>
      <c r="BD14" s="92" t="s">
        <v>52</v>
      </c>
    </row>
    <row r="15" spans="1:57" ht="409.5" customHeight="1" thickBot="1" x14ac:dyDescent="0.25">
      <c r="A15" s="93">
        <v>1</v>
      </c>
      <c r="B15" s="94" t="s">
        <v>56</v>
      </c>
      <c r="C15" s="95" t="s">
        <v>57</v>
      </c>
      <c r="D15" s="96" t="s">
        <v>58</v>
      </c>
      <c r="E15" s="97">
        <v>0.1</v>
      </c>
      <c r="F15" s="98" t="s">
        <v>59</v>
      </c>
      <c r="G15" s="99" t="s">
        <v>60</v>
      </c>
      <c r="H15" s="99" t="s">
        <v>61</v>
      </c>
      <c r="I15" s="100">
        <v>0.95</v>
      </c>
      <c r="J15" s="101" t="s">
        <v>62</v>
      </c>
      <c r="K15" s="101" t="s">
        <v>63</v>
      </c>
      <c r="L15" s="102">
        <v>0</v>
      </c>
      <c r="M15" s="102">
        <v>0.3</v>
      </c>
      <c r="N15" s="103">
        <v>0.6</v>
      </c>
      <c r="O15" s="103">
        <v>0.95</v>
      </c>
      <c r="P15" s="104">
        <v>0.95</v>
      </c>
      <c r="Q15" s="98" t="s">
        <v>64</v>
      </c>
      <c r="R15" s="98" t="s">
        <v>65</v>
      </c>
      <c r="S15" s="105" t="s">
        <v>66</v>
      </c>
      <c r="T15" s="98" t="s">
        <v>67</v>
      </c>
      <c r="U15" s="98" t="s">
        <v>68</v>
      </c>
      <c r="V15" s="98" t="s">
        <v>69</v>
      </c>
      <c r="W15" s="98"/>
      <c r="X15" s="106">
        <v>1531</v>
      </c>
      <c r="Y15" s="41" t="s">
        <v>70</v>
      </c>
      <c r="Z15" s="107"/>
      <c r="AA15" s="108" t="str">
        <f>$G$15</f>
        <v>Porcentaje de Ejecución del Plan de Acción del Consejo Local de Gobierno</v>
      </c>
      <c r="AB15" s="103">
        <f>L15</f>
        <v>0</v>
      </c>
      <c r="AC15" s="109"/>
      <c r="AD15" s="110"/>
      <c r="AE15" s="111" t="s">
        <v>71</v>
      </c>
      <c r="AF15" s="112"/>
      <c r="AG15" s="113" t="str">
        <f>$G$15</f>
        <v>Porcentaje de Ejecución del Plan de Acción del Consejo Local de Gobierno</v>
      </c>
      <c r="AH15" s="114">
        <f>M15</f>
        <v>0.3</v>
      </c>
      <c r="AI15" s="100">
        <v>0.68</v>
      </c>
      <c r="AJ15" s="115">
        <v>1</v>
      </c>
      <c r="AK15" s="98" t="s">
        <v>72</v>
      </c>
      <c r="AL15" s="98" t="s">
        <v>73</v>
      </c>
      <c r="AM15" s="113" t="str">
        <f>$G$15</f>
        <v>Porcentaje de Ejecución del Plan de Acción del Consejo Local de Gobierno</v>
      </c>
      <c r="AN15" s="114">
        <f>N15</f>
        <v>0.6</v>
      </c>
      <c r="AO15" s="116">
        <v>0.8</v>
      </c>
      <c r="AP15" s="117">
        <v>1</v>
      </c>
      <c r="AQ15" s="118" t="s">
        <v>74</v>
      </c>
      <c r="AR15" s="119" t="s">
        <v>75</v>
      </c>
      <c r="AS15" s="383" t="str">
        <f>$G$15</f>
        <v>Porcentaje de Ejecución del Plan de Acción del Consejo Local de Gobierno</v>
      </c>
      <c r="AT15" s="384">
        <f>O15</f>
        <v>0.95</v>
      </c>
      <c r="AU15" s="391">
        <v>0.96</v>
      </c>
      <c r="AV15" s="117">
        <v>1</v>
      </c>
      <c r="AW15" s="392" t="s">
        <v>76</v>
      </c>
      <c r="AX15" s="208" t="s">
        <v>77</v>
      </c>
      <c r="AY15" s="383" t="str">
        <f>$G$15</f>
        <v>Porcentaje de Ejecución del Plan de Acción del Consejo Local de Gobierno</v>
      </c>
      <c r="AZ15" s="384">
        <f>P15</f>
        <v>0.95</v>
      </c>
      <c r="BA15" s="391">
        <v>0.96</v>
      </c>
      <c r="BB15" s="117">
        <v>1</v>
      </c>
      <c r="BC15" s="426">
        <f>BB15*E15</f>
        <v>0.1</v>
      </c>
      <c r="BD15" s="208" t="s">
        <v>78</v>
      </c>
      <c r="BE15" s="122"/>
    </row>
    <row r="16" spans="1:57" ht="105" customHeight="1" x14ac:dyDescent="0.2">
      <c r="A16" s="123">
        <v>2</v>
      </c>
      <c r="B16" s="124"/>
      <c r="C16" s="125"/>
      <c r="D16" s="126" t="s">
        <v>79</v>
      </c>
      <c r="E16" s="127">
        <v>0.04</v>
      </c>
      <c r="F16" s="106" t="s">
        <v>80</v>
      </c>
      <c r="G16" s="128" t="s">
        <v>81</v>
      </c>
      <c r="H16" s="128" t="s">
        <v>82</v>
      </c>
      <c r="I16" s="106">
        <v>342</v>
      </c>
      <c r="J16" s="101" t="s">
        <v>83</v>
      </c>
      <c r="K16" s="101" t="s">
        <v>84</v>
      </c>
      <c r="L16" s="129"/>
      <c r="M16" s="130">
        <v>0.4</v>
      </c>
      <c r="N16" s="131"/>
      <c r="O16" s="131"/>
      <c r="P16" s="132">
        <v>0.4</v>
      </c>
      <c r="Q16" s="106" t="s">
        <v>64</v>
      </c>
      <c r="R16" s="133" t="s">
        <v>85</v>
      </c>
      <c r="S16" s="105" t="s">
        <v>86</v>
      </c>
      <c r="T16" s="133" t="s">
        <v>87</v>
      </c>
      <c r="U16" s="106" t="s">
        <v>88</v>
      </c>
      <c r="V16" s="98" t="s">
        <v>69</v>
      </c>
      <c r="W16" s="98"/>
      <c r="X16" s="106">
        <v>1531</v>
      </c>
      <c r="Y16" s="41" t="s">
        <v>70</v>
      </c>
      <c r="Z16" s="134"/>
      <c r="AA16" s="108" t="str">
        <f>$G$16</f>
        <v>Incremento en el porcentaje de Participación de los Ciudadanos en la Audiencia de Rendición de Cuentas</v>
      </c>
      <c r="AB16" s="103">
        <f t="shared" ref="AB16:AB58" si="0">L16</f>
        <v>0</v>
      </c>
      <c r="AC16" s="109"/>
      <c r="AD16" s="110"/>
      <c r="AE16" s="111" t="s">
        <v>71</v>
      </c>
      <c r="AF16" s="112"/>
      <c r="AG16" s="113" t="str">
        <f>$G$16</f>
        <v>Incremento en el porcentaje de Participación de los Ciudadanos en la Audiencia de Rendición de Cuentas</v>
      </c>
      <c r="AH16" s="114">
        <f t="shared" ref="AH16:AH58" si="1">M16</f>
        <v>0.4</v>
      </c>
      <c r="AI16" s="100">
        <v>0.18</v>
      </c>
      <c r="AJ16" s="135">
        <f>AI16/AH16</f>
        <v>0.44999999999999996</v>
      </c>
      <c r="AK16" s="98" t="s">
        <v>89</v>
      </c>
      <c r="AL16" s="98" t="s">
        <v>90</v>
      </c>
      <c r="AM16" s="113" t="str">
        <f>$G$16</f>
        <v>Incremento en el porcentaje de Participación de los Ciudadanos en la Audiencia de Rendición de Cuentas</v>
      </c>
      <c r="AN16" s="114">
        <f t="shared" ref="AN16:AN58" si="2">N16</f>
        <v>0</v>
      </c>
      <c r="AO16" s="136"/>
      <c r="AP16" s="137" t="s">
        <v>91</v>
      </c>
      <c r="AQ16" s="137" t="s">
        <v>91</v>
      </c>
      <c r="AR16" s="105"/>
      <c r="AS16" s="383" t="str">
        <f>$G$16</f>
        <v>Incremento en el porcentaje de Participación de los Ciudadanos en la Audiencia de Rendición de Cuentas</v>
      </c>
      <c r="AT16" s="384">
        <f t="shared" ref="AT16:AT58" si="3">O16</f>
        <v>0</v>
      </c>
      <c r="AU16" s="393"/>
      <c r="AV16" s="394" t="s">
        <v>92</v>
      </c>
      <c r="AW16" s="119"/>
      <c r="AX16" s="105"/>
      <c r="AY16" s="383" t="str">
        <f>$G$16</f>
        <v>Incremento en el porcentaje de Participación de los Ciudadanos en la Audiencia de Rendición de Cuentas</v>
      </c>
      <c r="AZ16" s="384">
        <f t="shared" ref="AZ16:AZ58" si="4">P16</f>
        <v>0.4</v>
      </c>
      <c r="BA16" s="391">
        <v>0.18</v>
      </c>
      <c r="BB16" s="117">
        <f>BA16/AZ16</f>
        <v>0.44999999999999996</v>
      </c>
      <c r="BC16" s="426">
        <f>BB16*E16</f>
        <v>1.7999999999999999E-2</v>
      </c>
      <c r="BD16" s="208" t="s">
        <v>89</v>
      </c>
    </row>
    <row r="17" spans="1:57" ht="75" x14ac:dyDescent="0.2">
      <c r="A17" s="123">
        <v>3</v>
      </c>
      <c r="B17" s="124"/>
      <c r="C17" s="125"/>
      <c r="D17" s="139" t="s">
        <v>93</v>
      </c>
      <c r="E17" s="140">
        <v>0.03</v>
      </c>
      <c r="F17" s="106" t="s">
        <v>80</v>
      </c>
      <c r="G17" s="128" t="s">
        <v>94</v>
      </c>
      <c r="H17" s="141" t="s">
        <v>95</v>
      </c>
      <c r="I17" s="142">
        <v>6.2E-2</v>
      </c>
      <c r="J17" s="101" t="s">
        <v>62</v>
      </c>
      <c r="K17" s="101" t="s">
        <v>96</v>
      </c>
      <c r="L17" s="143">
        <v>6.2E-2</v>
      </c>
      <c r="M17" s="143">
        <v>0.15</v>
      </c>
      <c r="N17" s="144">
        <v>0.2</v>
      </c>
      <c r="O17" s="144">
        <v>0.4</v>
      </c>
      <c r="P17" s="145">
        <v>0.4</v>
      </c>
      <c r="Q17" s="146" t="s">
        <v>97</v>
      </c>
      <c r="R17" s="146" t="s">
        <v>98</v>
      </c>
      <c r="S17" s="147" t="s">
        <v>99</v>
      </c>
      <c r="T17" s="146" t="s">
        <v>100</v>
      </c>
      <c r="U17" s="146" t="s">
        <v>68</v>
      </c>
      <c r="V17" s="98" t="s">
        <v>69</v>
      </c>
      <c r="W17" s="98"/>
      <c r="X17" s="106">
        <v>1531</v>
      </c>
      <c r="Y17" s="41" t="s">
        <v>70</v>
      </c>
      <c r="Z17" s="148"/>
      <c r="AA17" s="108" t="str">
        <f>$G$17</f>
        <v>Porcentaje de Avance en el Cumplimiento Fisico del Plan de Desarrollo Local</v>
      </c>
      <c r="AB17" s="103">
        <f t="shared" si="0"/>
        <v>6.2E-2</v>
      </c>
      <c r="AC17" s="149"/>
      <c r="AD17" s="110"/>
      <c r="AE17" s="150" t="s">
        <v>101</v>
      </c>
      <c r="AF17" s="150"/>
      <c r="AG17" s="113" t="str">
        <f>$G$17</f>
        <v>Porcentaje de Avance en el Cumplimiento Fisico del Plan de Desarrollo Local</v>
      </c>
      <c r="AH17" s="114">
        <f t="shared" si="1"/>
        <v>0.15</v>
      </c>
      <c r="AI17" s="151">
        <v>0.15</v>
      </c>
      <c r="AJ17" s="115">
        <f>AI17/AH17</f>
        <v>1</v>
      </c>
      <c r="AK17" s="152" t="s">
        <v>102</v>
      </c>
      <c r="AL17" s="101"/>
      <c r="AM17" s="113" t="str">
        <f>$G$17</f>
        <v>Porcentaje de Avance en el Cumplimiento Fisico del Plan de Desarrollo Local</v>
      </c>
      <c r="AN17" s="114">
        <f t="shared" si="2"/>
        <v>0.2</v>
      </c>
      <c r="AO17" s="374">
        <v>0.39</v>
      </c>
      <c r="AP17" s="117">
        <v>1</v>
      </c>
      <c r="AQ17" s="118" t="s">
        <v>103</v>
      </c>
      <c r="AR17" s="154"/>
      <c r="AS17" s="383" t="str">
        <f>$G$17</f>
        <v>Porcentaje de Avance en el Cumplimiento Fisico del Plan de Desarrollo Local</v>
      </c>
      <c r="AT17" s="384">
        <f t="shared" si="3"/>
        <v>0.4</v>
      </c>
      <c r="AU17" s="395">
        <v>0.45</v>
      </c>
      <c r="AV17" s="117">
        <v>1</v>
      </c>
      <c r="AW17" s="396" t="s">
        <v>104</v>
      </c>
      <c r="AX17" s="154" t="s">
        <v>105</v>
      </c>
      <c r="AY17" s="383" t="str">
        <f>$G$17</f>
        <v>Porcentaje de Avance en el Cumplimiento Fisico del Plan de Desarrollo Local</v>
      </c>
      <c r="AZ17" s="384">
        <f t="shared" si="4"/>
        <v>0.4</v>
      </c>
      <c r="BA17" s="395" t="s">
        <v>106</v>
      </c>
      <c r="BB17" s="117">
        <v>1</v>
      </c>
      <c r="BC17" s="426">
        <f>BB17*E17</f>
        <v>0.03</v>
      </c>
      <c r="BD17" s="396" t="s">
        <v>104</v>
      </c>
    </row>
    <row r="18" spans="1:57" ht="77.25" customHeight="1" thickBot="1" x14ac:dyDescent="0.25">
      <c r="A18" s="156"/>
      <c r="B18" s="124"/>
      <c r="C18" s="157"/>
      <c r="D18" s="158" t="s">
        <v>107</v>
      </c>
      <c r="E18" s="159">
        <v>0.17</v>
      </c>
      <c r="F18" s="160"/>
      <c r="G18" s="161"/>
      <c r="H18" s="162"/>
      <c r="I18" s="163"/>
      <c r="J18" s="101"/>
      <c r="K18" s="101"/>
      <c r="L18" s="164"/>
      <c r="M18" s="164"/>
      <c r="N18" s="165"/>
      <c r="O18" s="165"/>
      <c r="P18" s="166"/>
      <c r="Q18" s="163"/>
      <c r="R18" s="163"/>
      <c r="S18" s="167"/>
      <c r="T18" s="163"/>
      <c r="U18" s="163"/>
      <c r="V18" s="163"/>
      <c r="W18" s="163"/>
      <c r="X18" s="163"/>
      <c r="Y18" s="42"/>
      <c r="Z18" s="168"/>
      <c r="AA18" s="169"/>
      <c r="AB18" s="103"/>
      <c r="AC18" s="170"/>
      <c r="AD18" s="110"/>
      <c r="AE18" s="171"/>
      <c r="AF18" s="171"/>
      <c r="AG18" s="172"/>
      <c r="AH18" s="114"/>
      <c r="AI18" s="173"/>
      <c r="AJ18" s="121"/>
      <c r="AK18" s="163"/>
      <c r="AL18" s="163"/>
      <c r="AM18" s="172"/>
      <c r="AN18" s="114"/>
      <c r="AO18" s="174"/>
      <c r="AP18" s="137"/>
      <c r="AQ18" s="175"/>
      <c r="AR18" s="167"/>
      <c r="AS18" s="398"/>
      <c r="AT18" s="384"/>
      <c r="AU18" s="399"/>
      <c r="AV18" s="394"/>
      <c r="AW18" s="400"/>
      <c r="AX18" s="167"/>
      <c r="AY18" s="398"/>
      <c r="AZ18" s="384"/>
      <c r="BA18" s="399"/>
      <c r="BB18" s="394"/>
      <c r="BC18" s="426"/>
      <c r="BD18" s="401"/>
    </row>
    <row r="19" spans="1:57" ht="201" customHeight="1" thickBot="1" x14ac:dyDescent="0.25">
      <c r="A19" s="93">
        <v>4</v>
      </c>
      <c r="B19" s="124"/>
      <c r="C19" s="176" t="s">
        <v>108</v>
      </c>
      <c r="D19" s="177" t="s">
        <v>109</v>
      </c>
      <c r="E19" s="178">
        <v>0.04</v>
      </c>
      <c r="F19" s="98" t="s">
        <v>59</v>
      </c>
      <c r="G19" s="179" t="s">
        <v>110</v>
      </c>
      <c r="H19" s="179" t="s">
        <v>111</v>
      </c>
      <c r="I19" s="98" t="s">
        <v>112</v>
      </c>
      <c r="J19" s="101" t="s">
        <v>113</v>
      </c>
      <c r="K19" s="101" t="s">
        <v>114</v>
      </c>
      <c r="L19" s="102">
        <v>1</v>
      </c>
      <c r="M19" s="102">
        <v>1</v>
      </c>
      <c r="N19" s="103">
        <v>1</v>
      </c>
      <c r="O19" s="103">
        <v>1</v>
      </c>
      <c r="P19" s="104">
        <v>1</v>
      </c>
      <c r="Q19" s="98" t="s">
        <v>64</v>
      </c>
      <c r="R19" s="98" t="s">
        <v>115</v>
      </c>
      <c r="S19" s="105" t="s">
        <v>86</v>
      </c>
      <c r="T19" s="98" t="s">
        <v>116</v>
      </c>
      <c r="U19" s="98" t="s">
        <v>88</v>
      </c>
      <c r="V19" s="98" t="s">
        <v>69</v>
      </c>
      <c r="W19" s="98"/>
      <c r="X19" s="106">
        <v>1531</v>
      </c>
      <c r="Y19" s="41" t="s">
        <v>70</v>
      </c>
      <c r="Z19" s="107"/>
      <c r="AA19" s="108" t="str">
        <f>$G$19</f>
        <v xml:space="preserve">Porcentaje de Respuestas Oportunas de los ejercicios de control politico, derechos de petición y/o solicitudes de información que realice el Concejo de Bogota D.C y el Congreso de la República </v>
      </c>
      <c r="AB19" s="103">
        <f t="shared" si="0"/>
        <v>1</v>
      </c>
      <c r="AC19" s="180">
        <v>0.33333333333333298</v>
      </c>
      <c r="AD19" s="181">
        <f>AC19/AB19</f>
        <v>0.33333333333333298</v>
      </c>
      <c r="AE19" s="112" t="s">
        <v>117</v>
      </c>
      <c r="AF19" s="112"/>
      <c r="AG19" s="113" t="str">
        <f>$G$19</f>
        <v xml:space="preserve">Porcentaje de Respuestas Oportunas de los ejercicios de control politico, derechos de petición y/o solicitudes de información que realice el Concejo de Bogota D.C y el Congreso de la República </v>
      </c>
      <c r="AH19" s="114">
        <f t="shared" si="1"/>
        <v>1</v>
      </c>
      <c r="AI19" s="100">
        <v>0.5</v>
      </c>
      <c r="AJ19" s="115">
        <v>0.5</v>
      </c>
      <c r="AK19" s="98" t="s">
        <v>118</v>
      </c>
      <c r="AL19" s="98" t="s">
        <v>119</v>
      </c>
      <c r="AM19" s="113" t="str">
        <f>$G$19</f>
        <v xml:space="preserve">Porcentaje de Respuestas Oportunas de los ejercicios de control politico, derechos de petición y/o solicitudes de información que realice el Concejo de Bogota D.C y el Congreso de la República </v>
      </c>
      <c r="AN19" s="114">
        <f t="shared" si="2"/>
        <v>1</v>
      </c>
      <c r="AO19" s="116">
        <v>0.5</v>
      </c>
      <c r="AP19" s="117">
        <f>AO19/AN19</f>
        <v>0.5</v>
      </c>
      <c r="AQ19" s="118" t="s">
        <v>120</v>
      </c>
      <c r="AR19" s="105" t="s">
        <v>121</v>
      </c>
      <c r="AS19" s="383" t="str">
        <f>$G$19</f>
        <v xml:space="preserve">Porcentaje de Respuestas Oportunas de los ejercicios de control politico, derechos de petición y/o solicitudes de información que realice el Concejo de Bogota D.C y el Congreso de la República </v>
      </c>
      <c r="AT19" s="384">
        <f t="shared" si="3"/>
        <v>1</v>
      </c>
      <c r="AU19" s="391">
        <v>0.8</v>
      </c>
      <c r="AV19" s="117">
        <f>AU19/AT19</f>
        <v>0.8</v>
      </c>
      <c r="AW19" s="396" t="s">
        <v>122</v>
      </c>
      <c r="AX19" s="105" t="s">
        <v>121</v>
      </c>
      <c r="AY19" s="383" t="str">
        <f>$G$19</f>
        <v xml:space="preserve">Porcentaje de Respuestas Oportunas de los ejercicios de control politico, derechos de petición y/o solicitudes de información que realice el Concejo de Bogota D.C y el Congreso de la República </v>
      </c>
      <c r="AZ19" s="384">
        <f t="shared" si="4"/>
        <v>1</v>
      </c>
      <c r="BA19" s="263">
        <f>AVERAGE(AU19,AO19,AI19,AC19)</f>
        <v>0.53333333333333321</v>
      </c>
      <c r="BB19" s="117">
        <f>BA19/AZ19</f>
        <v>0.53333333333333321</v>
      </c>
      <c r="BC19" s="426">
        <f>BB19*E19</f>
        <v>2.1333333333333329E-2</v>
      </c>
      <c r="BD19" s="402" t="s">
        <v>123</v>
      </c>
    </row>
    <row r="20" spans="1:57" ht="122.25" customHeight="1" thickBot="1" x14ac:dyDescent="0.25">
      <c r="A20" s="156"/>
      <c r="B20" s="124"/>
      <c r="C20" s="182"/>
      <c r="D20" s="158" t="s">
        <v>107</v>
      </c>
      <c r="E20" s="183">
        <v>0.04</v>
      </c>
      <c r="F20" s="184"/>
      <c r="G20" s="185"/>
      <c r="H20" s="186"/>
      <c r="I20" s="187"/>
      <c r="J20" s="101"/>
      <c r="K20" s="101"/>
      <c r="L20" s="188"/>
      <c r="M20" s="188"/>
      <c r="N20" s="189"/>
      <c r="O20" s="165"/>
      <c r="P20" s="169"/>
      <c r="Q20" s="163"/>
      <c r="R20" s="163"/>
      <c r="S20" s="190"/>
      <c r="T20" s="191"/>
      <c r="U20" s="163"/>
      <c r="V20" s="163"/>
      <c r="W20" s="163"/>
      <c r="X20" s="163"/>
      <c r="Y20" s="42"/>
      <c r="Z20" s="168"/>
      <c r="AA20" s="169"/>
      <c r="AB20" s="103"/>
      <c r="AC20" s="170"/>
      <c r="AD20" s="110"/>
      <c r="AE20" s="171"/>
      <c r="AF20" s="171"/>
      <c r="AG20" s="172"/>
      <c r="AH20" s="114"/>
      <c r="AI20" s="173"/>
      <c r="AJ20" s="121"/>
      <c r="AK20" s="163"/>
      <c r="AL20" s="163"/>
      <c r="AM20" s="172"/>
      <c r="AN20" s="114"/>
      <c r="AO20" s="174"/>
      <c r="AP20" s="137"/>
      <c r="AQ20" s="175"/>
      <c r="AR20" s="167"/>
      <c r="AS20" s="398"/>
      <c r="AT20" s="384"/>
      <c r="AU20" s="399"/>
      <c r="AV20" s="394"/>
      <c r="AW20" s="400"/>
      <c r="AX20" s="167"/>
      <c r="AY20" s="398"/>
      <c r="AZ20" s="384"/>
      <c r="BA20" s="399"/>
      <c r="BB20" s="394"/>
      <c r="BC20" s="426"/>
      <c r="BD20" s="401"/>
    </row>
    <row r="21" spans="1:57" ht="75" customHeight="1" thickBot="1" x14ac:dyDescent="0.25">
      <c r="A21" s="93">
        <v>5</v>
      </c>
      <c r="B21" s="124"/>
      <c r="C21" s="192" t="s">
        <v>124</v>
      </c>
      <c r="D21" s="193" t="s">
        <v>125</v>
      </c>
      <c r="E21" s="194">
        <v>0.03</v>
      </c>
      <c r="F21" s="98" t="s">
        <v>59</v>
      </c>
      <c r="G21" s="113" t="s">
        <v>126</v>
      </c>
      <c r="H21" s="179" t="s">
        <v>127</v>
      </c>
      <c r="I21" s="98">
        <v>1</v>
      </c>
      <c r="J21" s="101" t="s">
        <v>83</v>
      </c>
      <c r="K21" s="101" t="s">
        <v>128</v>
      </c>
      <c r="L21" s="102"/>
      <c r="M21" s="195">
        <v>1</v>
      </c>
      <c r="N21" s="103"/>
      <c r="O21" s="103"/>
      <c r="P21" s="196">
        <v>1</v>
      </c>
      <c r="Q21" s="98" t="s">
        <v>64</v>
      </c>
      <c r="R21" s="98" t="s">
        <v>129</v>
      </c>
      <c r="S21" s="105" t="s">
        <v>130</v>
      </c>
      <c r="T21" s="98" t="s">
        <v>131</v>
      </c>
      <c r="U21" s="98" t="s">
        <v>88</v>
      </c>
      <c r="V21" s="98" t="s">
        <v>69</v>
      </c>
      <c r="W21" s="98"/>
      <c r="X21" s="106">
        <v>1531</v>
      </c>
      <c r="Y21" s="41" t="s">
        <v>70</v>
      </c>
      <c r="Z21" s="107"/>
      <c r="AA21" s="108" t="str">
        <f>$G$21</f>
        <v>Plan de Comunicaciones Formulado e Implementado</v>
      </c>
      <c r="AB21" s="109">
        <f t="shared" si="0"/>
        <v>0</v>
      </c>
      <c r="AC21" s="109"/>
      <c r="AD21" s="110"/>
      <c r="AE21" s="111" t="s">
        <v>71</v>
      </c>
      <c r="AF21" s="112"/>
      <c r="AG21" s="113" t="str">
        <f>$G$21</f>
        <v>Plan de Comunicaciones Formulado e Implementado</v>
      </c>
      <c r="AH21" s="197">
        <f t="shared" si="1"/>
        <v>1</v>
      </c>
      <c r="AI21" s="120">
        <v>1</v>
      </c>
      <c r="AJ21" s="115">
        <v>1</v>
      </c>
      <c r="AK21" s="98" t="s">
        <v>132</v>
      </c>
      <c r="AL21" s="98" t="s">
        <v>133</v>
      </c>
      <c r="AM21" s="113" t="str">
        <f>$G$21</f>
        <v>Plan de Comunicaciones Formulado e Implementado</v>
      </c>
      <c r="AN21" s="197">
        <f t="shared" si="2"/>
        <v>0</v>
      </c>
      <c r="AO21" s="136"/>
      <c r="AP21" s="137" t="s">
        <v>91</v>
      </c>
      <c r="AQ21" s="137" t="s">
        <v>91</v>
      </c>
      <c r="AR21" s="105"/>
      <c r="AS21" s="383" t="str">
        <f>$G$21</f>
        <v>Plan de Comunicaciones Formulado e Implementado</v>
      </c>
      <c r="AT21" s="403">
        <f t="shared" si="3"/>
        <v>0</v>
      </c>
      <c r="AU21" s="393"/>
      <c r="AV21" s="394" t="s">
        <v>134</v>
      </c>
      <c r="AW21" s="404" t="s">
        <v>71</v>
      </c>
      <c r="AX21" s="105"/>
      <c r="AY21" s="383" t="str">
        <f>$G$21</f>
        <v>Plan de Comunicaciones Formulado e Implementado</v>
      </c>
      <c r="AZ21" s="403">
        <f t="shared" si="4"/>
        <v>1</v>
      </c>
      <c r="BA21" s="393">
        <v>1</v>
      </c>
      <c r="BB21" s="117">
        <f>BA21/AZ21</f>
        <v>1</v>
      </c>
      <c r="BC21" s="426">
        <f>BB21*E21</f>
        <v>0.03</v>
      </c>
      <c r="BD21" s="405" t="s">
        <v>135</v>
      </c>
    </row>
    <row r="22" spans="1:57" ht="120" customHeight="1" thickBot="1" x14ac:dyDescent="0.25">
      <c r="A22" s="123">
        <v>6</v>
      </c>
      <c r="B22" s="124"/>
      <c r="C22" s="198"/>
      <c r="D22" s="199" t="s">
        <v>136</v>
      </c>
      <c r="E22" s="200">
        <v>0.02</v>
      </c>
      <c r="F22" s="106" t="s">
        <v>59</v>
      </c>
      <c r="G22" s="201" t="s">
        <v>137</v>
      </c>
      <c r="H22" s="202" t="s">
        <v>138</v>
      </c>
      <c r="I22" s="133">
        <v>2</v>
      </c>
      <c r="J22" s="101" t="s">
        <v>83</v>
      </c>
      <c r="K22" s="101" t="s">
        <v>139</v>
      </c>
      <c r="L22" s="203">
        <v>1</v>
      </c>
      <c r="M22" s="203">
        <v>1</v>
      </c>
      <c r="N22" s="204">
        <v>1</v>
      </c>
      <c r="O22" s="204"/>
      <c r="P22" s="205">
        <v>3</v>
      </c>
      <c r="Q22" s="133" t="s">
        <v>64</v>
      </c>
      <c r="R22" s="133" t="s">
        <v>140</v>
      </c>
      <c r="S22" s="105" t="s">
        <v>130</v>
      </c>
      <c r="T22" s="98" t="s">
        <v>141</v>
      </c>
      <c r="U22" s="133" t="s">
        <v>88</v>
      </c>
      <c r="V22" s="98" t="s">
        <v>69</v>
      </c>
      <c r="W22" s="98"/>
      <c r="X22" s="106">
        <v>1531</v>
      </c>
      <c r="Y22" s="41" t="s">
        <v>70</v>
      </c>
      <c r="Z22" s="134"/>
      <c r="AA22" s="108" t="str">
        <f>$G$22</f>
        <v>Campañas Externas Realizadas</v>
      </c>
      <c r="AB22" s="109">
        <f t="shared" si="0"/>
        <v>1</v>
      </c>
      <c r="AC22" s="109">
        <v>1</v>
      </c>
      <c r="AD22" s="181">
        <f>AC22/AB22</f>
        <v>1</v>
      </c>
      <c r="AE22" s="206" t="s">
        <v>142</v>
      </c>
      <c r="AF22" s="207" t="s">
        <v>143</v>
      </c>
      <c r="AG22" s="113" t="str">
        <f>$G$22</f>
        <v>Campañas Externas Realizadas</v>
      </c>
      <c r="AH22" s="197">
        <f t="shared" si="1"/>
        <v>1</v>
      </c>
      <c r="AI22" s="120">
        <v>1</v>
      </c>
      <c r="AJ22" s="115">
        <v>1</v>
      </c>
      <c r="AK22" s="98" t="s">
        <v>144</v>
      </c>
      <c r="AL22" s="98" t="s">
        <v>145</v>
      </c>
      <c r="AM22" s="113" t="str">
        <f>$G$22</f>
        <v>Campañas Externas Realizadas</v>
      </c>
      <c r="AN22" s="197">
        <f t="shared" si="2"/>
        <v>1</v>
      </c>
      <c r="AO22" s="136">
        <v>1</v>
      </c>
      <c r="AP22" s="117">
        <f>AO22/AN22</f>
        <v>1</v>
      </c>
      <c r="AQ22" s="208" t="s">
        <v>146</v>
      </c>
      <c r="AR22" s="208" t="s">
        <v>147</v>
      </c>
      <c r="AS22" s="383" t="str">
        <f>$G$22</f>
        <v>Campañas Externas Realizadas</v>
      </c>
      <c r="AT22" s="403">
        <f t="shared" si="3"/>
        <v>0</v>
      </c>
      <c r="AU22" s="393"/>
      <c r="AV22" s="394" t="s">
        <v>134</v>
      </c>
      <c r="AW22" s="404" t="s">
        <v>71</v>
      </c>
      <c r="AX22" s="105"/>
      <c r="AY22" s="383" t="str">
        <f>$G$22</f>
        <v>Campañas Externas Realizadas</v>
      </c>
      <c r="AZ22" s="403">
        <f t="shared" si="4"/>
        <v>3</v>
      </c>
      <c r="BA22" s="393">
        <v>3</v>
      </c>
      <c r="BB22" s="117">
        <f>BA22/AZ22</f>
        <v>1</v>
      </c>
      <c r="BC22" s="426">
        <f>BB22*E22</f>
        <v>0.02</v>
      </c>
      <c r="BD22" s="405" t="s">
        <v>148</v>
      </c>
    </row>
    <row r="23" spans="1:57" ht="97.5" customHeight="1" thickBot="1" x14ac:dyDescent="0.25">
      <c r="A23" s="93">
        <v>7</v>
      </c>
      <c r="B23" s="124"/>
      <c r="C23" s="198"/>
      <c r="D23" s="199" t="s">
        <v>149</v>
      </c>
      <c r="E23" s="200">
        <v>0.02</v>
      </c>
      <c r="F23" s="106" t="s">
        <v>59</v>
      </c>
      <c r="G23" s="209" t="s">
        <v>150</v>
      </c>
      <c r="H23" s="202" t="s">
        <v>151</v>
      </c>
      <c r="I23" s="133">
        <v>2</v>
      </c>
      <c r="J23" s="101" t="s">
        <v>83</v>
      </c>
      <c r="K23" s="101" t="s">
        <v>152</v>
      </c>
      <c r="L23" s="203"/>
      <c r="M23" s="203">
        <v>3</v>
      </c>
      <c r="N23" s="204">
        <v>3</v>
      </c>
      <c r="O23" s="204">
        <v>3</v>
      </c>
      <c r="P23" s="205">
        <v>9</v>
      </c>
      <c r="Q23" s="133" t="s">
        <v>64</v>
      </c>
      <c r="R23" s="133" t="s">
        <v>140</v>
      </c>
      <c r="S23" s="105" t="s">
        <v>130</v>
      </c>
      <c r="T23" s="98" t="s">
        <v>141</v>
      </c>
      <c r="U23" s="133" t="s">
        <v>88</v>
      </c>
      <c r="V23" s="98" t="s">
        <v>69</v>
      </c>
      <c r="W23" s="98"/>
      <c r="X23" s="106">
        <v>1531</v>
      </c>
      <c r="Y23" s="41" t="s">
        <v>70</v>
      </c>
      <c r="Z23" s="134"/>
      <c r="AA23" s="108" t="str">
        <f>$G$23</f>
        <v>Campañas Internas Realizadas</v>
      </c>
      <c r="AB23" s="109">
        <f t="shared" si="0"/>
        <v>0</v>
      </c>
      <c r="AC23" s="109"/>
      <c r="AD23" s="110"/>
      <c r="AE23" s="111" t="s">
        <v>71</v>
      </c>
      <c r="AF23" s="112"/>
      <c r="AG23" s="113" t="str">
        <f>$G$23</f>
        <v>Campañas Internas Realizadas</v>
      </c>
      <c r="AH23" s="197">
        <f t="shared" si="1"/>
        <v>3</v>
      </c>
      <c r="AI23" s="120">
        <v>3</v>
      </c>
      <c r="AJ23" s="115">
        <v>1</v>
      </c>
      <c r="AK23" s="98" t="s">
        <v>153</v>
      </c>
      <c r="AL23" s="98" t="s">
        <v>154</v>
      </c>
      <c r="AM23" s="113" t="str">
        <f>$G$23</f>
        <v>Campañas Internas Realizadas</v>
      </c>
      <c r="AN23" s="197">
        <f t="shared" si="2"/>
        <v>3</v>
      </c>
      <c r="AO23" s="136">
        <v>3</v>
      </c>
      <c r="AP23" s="117">
        <f>AO23/AN23</f>
        <v>1</v>
      </c>
      <c r="AQ23" s="208" t="s">
        <v>155</v>
      </c>
      <c r="AR23" s="208" t="s">
        <v>156</v>
      </c>
      <c r="AS23" s="383" t="str">
        <f>$G$23</f>
        <v>Campañas Internas Realizadas</v>
      </c>
      <c r="AT23" s="403">
        <f t="shared" si="3"/>
        <v>3</v>
      </c>
      <c r="AU23" s="393">
        <v>3</v>
      </c>
      <c r="AV23" s="117">
        <f>AU23/AT23</f>
        <v>1</v>
      </c>
      <c r="AW23" s="119" t="s">
        <v>157</v>
      </c>
      <c r="AX23" s="105"/>
      <c r="AY23" s="383" t="str">
        <f>$G$23</f>
        <v>Campañas Internas Realizadas</v>
      </c>
      <c r="AZ23" s="403">
        <f t="shared" si="4"/>
        <v>9</v>
      </c>
      <c r="BA23" s="393">
        <v>9</v>
      </c>
      <c r="BB23" s="117">
        <f>BA23/AZ23</f>
        <v>1</v>
      </c>
      <c r="BC23" s="426">
        <f>BB23*E23</f>
        <v>0.02</v>
      </c>
      <c r="BD23" s="405" t="s">
        <v>158</v>
      </c>
    </row>
    <row r="24" spans="1:57" ht="97.5" customHeight="1" thickBot="1" x14ac:dyDescent="0.25">
      <c r="A24" s="156"/>
      <c r="B24" s="124"/>
      <c r="C24" s="210"/>
      <c r="D24" s="211" t="s">
        <v>107</v>
      </c>
      <c r="E24" s="212">
        <v>7.0000000000000007E-2</v>
      </c>
      <c r="F24" s="184"/>
      <c r="G24" s="213"/>
      <c r="H24" s="186"/>
      <c r="I24" s="187"/>
      <c r="J24" s="101"/>
      <c r="K24" s="101"/>
      <c r="L24" s="188"/>
      <c r="M24" s="188"/>
      <c r="N24" s="189"/>
      <c r="O24" s="165"/>
      <c r="P24" s="169"/>
      <c r="Q24" s="163"/>
      <c r="R24" s="163"/>
      <c r="S24" s="190"/>
      <c r="T24" s="191"/>
      <c r="U24" s="163"/>
      <c r="V24" s="163"/>
      <c r="W24" s="163"/>
      <c r="X24" s="163"/>
      <c r="Y24" s="42"/>
      <c r="Z24" s="168"/>
      <c r="AA24" s="169"/>
      <c r="AB24" s="103"/>
      <c r="AC24" s="170"/>
      <c r="AD24" s="110"/>
      <c r="AE24" s="171"/>
      <c r="AF24" s="171"/>
      <c r="AG24" s="172"/>
      <c r="AH24" s="114"/>
      <c r="AI24" s="173"/>
      <c r="AJ24" s="121"/>
      <c r="AK24" s="163"/>
      <c r="AL24" s="163"/>
      <c r="AM24" s="172"/>
      <c r="AN24" s="114"/>
      <c r="AO24" s="174"/>
      <c r="AP24" s="137"/>
      <c r="AQ24" s="175"/>
      <c r="AR24" s="167"/>
      <c r="AS24" s="398"/>
      <c r="AT24" s="384"/>
      <c r="AU24" s="399"/>
      <c r="AV24" s="394"/>
      <c r="AW24" s="400"/>
      <c r="AX24" s="167"/>
      <c r="AY24" s="398"/>
      <c r="AZ24" s="384"/>
      <c r="BA24" s="399"/>
      <c r="BB24" s="394"/>
      <c r="BC24" s="426"/>
      <c r="BD24" s="401"/>
    </row>
    <row r="25" spans="1:57" s="232" customFormat="1" ht="70.5" customHeight="1" thickBot="1" x14ac:dyDescent="0.25">
      <c r="A25" s="214">
        <v>8</v>
      </c>
      <c r="B25" s="215"/>
      <c r="C25" s="216" t="s">
        <v>159</v>
      </c>
      <c r="D25" s="217" t="s">
        <v>160</v>
      </c>
      <c r="E25" s="218">
        <v>5.0000000000000001E-3</v>
      </c>
      <c r="F25" s="219" t="s">
        <v>80</v>
      </c>
      <c r="G25" s="220" t="s">
        <v>161</v>
      </c>
      <c r="H25" s="220" t="s">
        <v>162</v>
      </c>
      <c r="I25" s="219">
        <v>2263</v>
      </c>
      <c r="J25" s="219" t="s">
        <v>83</v>
      </c>
      <c r="K25" s="219" t="s">
        <v>163</v>
      </c>
      <c r="L25" s="221">
        <v>162</v>
      </c>
      <c r="M25" s="221">
        <v>0</v>
      </c>
      <c r="N25" s="222">
        <v>185</v>
      </c>
      <c r="O25" s="222">
        <v>185</v>
      </c>
      <c r="P25" s="222">
        <v>532</v>
      </c>
      <c r="Q25" s="219" t="s">
        <v>64</v>
      </c>
      <c r="R25" s="219" t="s">
        <v>164</v>
      </c>
      <c r="S25" s="223" t="s">
        <v>165</v>
      </c>
      <c r="T25" s="224" t="s">
        <v>166</v>
      </c>
      <c r="U25" s="219" t="s">
        <v>68</v>
      </c>
      <c r="V25" s="108" t="s">
        <v>69</v>
      </c>
      <c r="W25" s="108"/>
      <c r="X25" s="224">
        <v>1531</v>
      </c>
      <c r="Y25" s="41" t="s">
        <v>70</v>
      </c>
      <c r="Z25" s="225"/>
      <c r="AA25" s="108" t="str">
        <f>$G$25</f>
        <v>Actuaciones de obras anteriores a la ley 1801/2016 archivadas en la vigencia 2018</v>
      </c>
      <c r="AB25" s="109">
        <f t="shared" si="0"/>
        <v>162</v>
      </c>
      <c r="AC25" s="226">
        <v>162</v>
      </c>
      <c r="AD25" s="181">
        <f>AC25/AB25</f>
        <v>1</v>
      </c>
      <c r="AE25" s="39" t="s">
        <v>167</v>
      </c>
      <c r="AF25" s="112" t="s">
        <v>168</v>
      </c>
      <c r="AG25" s="108" t="str">
        <f>$G$25</f>
        <v>Actuaciones de obras anteriores a la ley 1801/2016 archivadas en la vigencia 2018</v>
      </c>
      <c r="AH25" s="104">
        <f t="shared" si="1"/>
        <v>0</v>
      </c>
      <c r="AI25" s="196"/>
      <c r="AJ25" s="110" t="s">
        <v>169</v>
      </c>
      <c r="AK25" s="108"/>
      <c r="AL25" s="108"/>
      <c r="AM25" s="108" t="str">
        <f>$G$25</f>
        <v>Actuaciones de obras anteriores a la ley 1801/2016 archivadas en la vigencia 2018</v>
      </c>
      <c r="AN25" s="227">
        <f t="shared" si="2"/>
        <v>185</v>
      </c>
      <c r="AO25" s="379">
        <v>234</v>
      </c>
      <c r="AP25" s="181">
        <v>1</v>
      </c>
      <c r="AQ25" s="179" t="s">
        <v>170</v>
      </c>
      <c r="AR25" s="179" t="s">
        <v>171</v>
      </c>
      <c r="AS25" s="230" t="str">
        <f>$G$25</f>
        <v>Actuaciones de obras anteriores a la ley 1801/2016 archivadas en la vigencia 2018</v>
      </c>
      <c r="AT25" s="406">
        <f t="shared" si="3"/>
        <v>185</v>
      </c>
      <c r="AU25" s="109">
        <v>49</v>
      </c>
      <c r="AV25" s="229">
        <f t="shared" ref="AV25:AV31" si="5">AU25/AT25</f>
        <v>0.26486486486486488</v>
      </c>
      <c r="AW25" s="206" t="s">
        <v>172</v>
      </c>
      <c r="AX25" s="230" t="s">
        <v>171</v>
      </c>
      <c r="AY25" s="230" t="str">
        <f>$G$25</f>
        <v>Actuaciones de obras anteriores a la ley 1801/2016 archivadas en la vigencia 2018</v>
      </c>
      <c r="AZ25" s="406">
        <f t="shared" si="4"/>
        <v>532</v>
      </c>
      <c r="BA25" s="109">
        <f>21+509+230+49</f>
        <v>809</v>
      </c>
      <c r="BB25" s="229">
        <v>1</v>
      </c>
      <c r="BC25" s="432">
        <f t="shared" ref="BC25:BC33" si="6">BB25*E25</f>
        <v>5.0000000000000001E-3</v>
      </c>
      <c r="BD25" s="407" t="s">
        <v>173</v>
      </c>
      <c r="BE25" s="231"/>
    </row>
    <row r="26" spans="1:57" s="232" customFormat="1" ht="106.5" customHeight="1" thickBot="1" x14ac:dyDescent="0.25">
      <c r="A26" s="233">
        <v>9</v>
      </c>
      <c r="B26" s="215"/>
      <c r="C26" s="216"/>
      <c r="D26" s="217" t="s">
        <v>174</v>
      </c>
      <c r="E26" s="234">
        <v>0.01</v>
      </c>
      <c r="F26" s="224" t="s">
        <v>59</v>
      </c>
      <c r="G26" s="220" t="s">
        <v>175</v>
      </c>
      <c r="H26" s="220" t="s">
        <v>176</v>
      </c>
      <c r="I26" s="224">
        <v>155</v>
      </c>
      <c r="J26" s="219" t="s">
        <v>83</v>
      </c>
      <c r="K26" s="219" t="s">
        <v>163</v>
      </c>
      <c r="L26" s="235">
        <v>8</v>
      </c>
      <c r="M26" s="236">
        <v>0</v>
      </c>
      <c r="N26" s="235">
        <v>32</v>
      </c>
      <c r="O26" s="235">
        <v>32</v>
      </c>
      <c r="P26" s="236">
        <v>72</v>
      </c>
      <c r="Q26" s="224" t="s">
        <v>64</v>
      </c>
      <c r="R26" s="219" t="s">
        <v>164</v>
      </c>
      <c r="S26" s="224" t="s">
        <v>165</v>
      </c>
      <c r="T26" s="224" t="s">
        <v>166</v>
      </c>
      <c r="U26" s="224" t="s">
        <v>68</v>
      </c>
      <c r="V26" s="108" t="s">
        <v>69</v>
      </c>
      <c r="W26" s="108"/>
      <c r="X26" s="224">
        <v>1531</v>
      </c>
      <c r="Y26" s="41" t="s">
        <v>70</v>
      </c>
      <c r="Z26" s="237"/>
      <c r="AA26" s="108" t="str">
        <f>$G$26</f>
        <v>Actuaciones de establecimiento de comercio anteriores a la ley 1801/2016 archivadas en la vigencia 2018</v>
      </c>
      <c r="AB26" s="109">
        <f t="shared" si="0"/>
        <v>8</v>
      </c>
      <c r="AC26" s="109">
        <v>8</v>
      </c>
      <c r="AD26" s="238">
        <v>1</v>
      </c>
      <c r="AE26" s="39" t="s">
        <v>177</v>
      </c>
      <c r="AF26" s="112" t="s">
        <v>168</v>
      </c>
      <c r="AG26" s="108" t="str">
        <f>$G$26</f>
        <v>Actuaciones de establecimiento de comercio anteriores a la ley 1801/2016 archivadas en la vigencia 2018</v>
      </c>
      <c r="AH26" s="104">
        <f t="shared" si="1"/>
        <v>0</v>
      </c>
      <c r="AI26" s="196"/>
      <c r="AJ26" s="110" t="s">
        <v>169</v>
      </c>
      <c r="AK26" s="108"/>
      <c r="AL26" s="108"/>
      <c r="AM26" s="108" t="str">
        <f>$G$26</f>
        <v>Actuaciones de establecimiento de comercio anteriores a la ley 1801/2016 archivadas en la vigencia 2018</v>
      </c>
      <c r="AN26" s="227">
        <f t="shared" si="2"/>
        <v>32</v>
      </c>
      <c r="AO26" s="379">
        <v>14</v>
      </c>
      <c r="AP26" s="181">
        <f>AO26/AN26</f>
        <v>0.4375</v>
      </c>
      <c r="AQ26" s="179" t="s">
        <v>178</v>
      </c>
      <c r="AR26" s="179" t="s">
        <v>171</v>
      </c>
      <c r="AS26" s="230" t="str">
        <f>$G$26</f>
        <v>Actuaciones de establecimiento de comercio anteriores a la ley 1801/2016 archivadas en la vigencia 2018</v>
      </c>
      <c r="AT26" s="406">
        <f t="shared" si="3"/>
        <v>32</v>
      </c>
      <c r="AU26" s="109">
        <v>18</v>
      </c>
      <c r="AV26" s="229">
        <f t="shared" si="5"/>
        <v>0.5625</v>
      </c>
      <c r="AW26" s="119" t="s">
        <v>179</v>
      </c>
      <c r="AX26" s="119" t="s">
        <v>171</v>
      </c>
      <c r="AY26" s="230" t="str">
        <f>$G$26</f>
        <v>Actuaciones de establecimiento de comercio anteriores a la ley 1801/2016 archivadas en la vigencia 2018</v>
      </c>
      <c r="AZ26" s="406">
        <f t="shared" si="4"/>
        <v>72</v>
      </c>
      <c r="BA26" s="109">
        <f>7+3+14+18</f>
        <v>42</v>
      </c>
      <c r="BB26" s="229">
        <f>BA26/AZ26</f>
        <v>0.58333333333333337</v>
      </c>
      <c r="BC26" s="432">
        <f t="shared" si="6"/>
        <v>5.8333333333333336E-3</v>
      </c>
      <c r="BD26" s="407" t="s">
        <v>180</v>
      </c>
      <c r="BE26" s="231"/>
    </row>
    <row r="27" spans="1:57" ht="255.75" customHeight="1" thickBot="1" x14ac:dyDescent="0.25">
      <c r="A27" s="93">
        <v>10</v>
      </c>
      <c r="B27" s="124"/>
      <c r="C27" s="239"/>
      <c r="D27" s="139" t="s">
        <v>181</v>
      </c>
      <c r="E27" s="240">
        <v>0.03</v>
      </c>
      <c r="F27" s="241" t="s">
        <v>59</v>
      </c>
      <c r="G27" s="242" t="s">
        <v>182</v>
      </c>
      <c r="H27" s="242" t="s">
        <v>183</v>
      </c>
      <c r="I27" s="106">
        <v>24</v>
      </c>
      <c r="J27" s="101" t="s">
        <v>83</v>
      </c>
      <c r="K27" s="101" t="s">
        <v>184</v>
      </c>
      <c r="L27" s="243">
        <v>5</v>
      </c>
      <c r="M27" s="243">
        <v>5</v>
      </c>
      <c r="N27" s="244">
        <v>5</v>
      </c>
      <c r="O27" s="244">
        <v>5</v>
      </c>
      <c r="P27" s="235">
        <v>20</v>
      </c>
      <c r="Q27" s="98" t="s">
        <v>64</v>
      </c>
      <c r="R27" s="106" t="s">
        <v>185</v>
      </c>
      <c r="S27" s="245" t="s">
        <v>186</v>
      </c>
      <c r="T27" s="106" t="s">
        <v>187</v>
      </c>
      <c r="U27" s="106" t="s">
        <v>88</v>
      </c>
      <c r="V27" s="98" t="s">
        <v>69</v>
      </c>
      <c r="W27" s="98"/>
      <c r="X27" s="106">
        <v>1531</v>
      </c>
      <c r="Y27" s="41" t="s">
        <v>70</v>
      </c>
      <c r="Z27" s="134"/>
      <c r="AA27" s="108" t="str">
        <f>$G$27</f>
        <v>Acciones de Control u Operativos en Materia de Urbanismo Relacionados con la Integridad del Espacio Público Realizados</v>
      </c>
      <c r="AB27" s="109">
        <f t="shared" si="0"/>
        <v>5</v>
      </c>
      <c r="AC27" s="109">
        <v>6</v>
      </c>
      <c r="AD27" s="181">
        <v>1</v>
      </c>
      <c r="AE27" s="246" t="s">
        <v>188</v>
      </c>
      <c r="AF27" s="112"/>
      <c r="AG27" s="113" t="str">
        <f>$G$27</f>
        <v>Acciones de Control u Operativos en Materia de Urbanismo Relacionados con la Integridad del Espacio Público Realizados</v>
      </c>
      <c r="AH27" s="197">
        <f t="shared" si="1"/>
        <v>5</v>
      </c>
      <c r="AI27" s="120">
        <v>5</v>
      </c>
      <c r="AJ27" s="115">
        <v>1</v>
      </c>
      <c r="AK27" s="208" t="s">
        <v>189</v>
      </c>
      <c r="AL27" s="98"/>
      <c r="AM27" s="113" t="str">
        <f>$G$27</f>
        <v>Acciones de Control u Operativos en Materia de Urbanismo Relacionados con la Integridad del Espacio Público Realizados</v>
      </c>
      <c r="AN27" s="197">
        <f t="shared" si="2"/>
        <v>5</v>
      </c>
      <c r="AO27" s="136">
        <v>5</v>
      </c>
      <c r="AP27" s="117">
        <f>AO27/AN27</f>
        <v>1</v>
      </c>
      <c r="AQ27" s="208" t="s">
        <v>190</v>
      </c>
      <c r="AR27" s="105" t="s">
        <v>191</v>
      </c>
      <c r="AS27" s="383" t="str">
        <f>$G$27</f>
        <v>Acciones de Control u Operativos en Materia de Urbanismo Relacionados con la Integridad del Espacio Público Realizados</v>
      </c>
      <c r="AT27" s="403">
        <f t="shared" si="3"/>
        <v>5</v>
      </c>
      <c r="AU27" s="393">
        <v>10</v>
      </c>
      <c r="AV27" s="117">
        <v>1</v>
      </c>
      <c r="AW27" s="208" t="s">
        <v>192</v>
      </c>
      <c r="AX27" s="105" t="s">
        <v>191</v>
      </c>
      <c r="AY27" s="383" t="str">
        <f>$G$27</f>
        <v>Acciones de Control u Operativos en Materia de Urbanismo Relacionados con la Integridad del Espacio Público Realizados</v>
      </c>
      <c r="AZ27" s="403">
        <f t="shared" si="4"/>
        <v>20</v>
      </c>
      <c r="BA27" s="393">
        <f>+AU27+AO27+AI27+AC27</f>
        <v>26</v>
      </c>
      <c r="BB27" s="117">
        <v>1</v>
      </c>
      <c r="BC27" s="426">
        <f t="shared" si="6"/>
        <v>0.03</v>
      </c>
      <c r="BD27" s="408" t="s">
        <v>193</v>
      </c>
      <c r="BE27" s="122"/>
    </row>
    <row r="28" spans="1:57" ht="243.75" customHeight="1" thickBot="1" x14ac:dyDescent="0.25">
      <c r="A28" s="123">
        <v>11</v>
      </c>
      <c r="B28" s="124"/>
      <c r="C28" s="239"/>
      <c r="D28" s="139" t="s">
        <v>194</v>
      </c>
      <c r="E28" s="240">
        <v>0.03</v>
      </c>
      <c r="F28" s="241" t="s">
        <v>59</v>
      </c>
      <c r="G28" s="242" t="s">
        <v>195</v>
      </c>
      <c r="H28" s="242" t="s">
        <v>196</v>
      </c>
      <c r="I28" s="106">
        <v>36</v>
      </c>
      <c r="J28" s="101" t="s">
        <v>83</v>
      </c>
      <c r="K28" s="101" t="s">
        <v>197</v>
      </c>
      <c r="L28" s="243">
        <v>10</v>
      </c>
      <c r="M28" s="243">
        <v>10</v>
      </c>
      <c r="N28" s="244">
        <v>10</v>
      </c>
      <c r="O28" s="244">
        <v>12</v>
      </c>
      <c r="P28" s="235">
        <v>42</v>
      </c>
      <c r="Q28" s="98" t="s">
        <v>64</v>
      </c>
      <c r="R28" s="106"/>
      <c r="S28" s="245" t="s">
        <v>186</v>
      </c>
      <c r="T28" s="106" t="s">
        <v>187</v>
      </c>
      <c r="U28" s="106" t="s">
        <v>88</v>
      </c>
      <c r="V28" s="98" t="s">
        <v>69</v>
      </c>
      <c r="W28" s="98"/>
      <c r="X28" s="106">
        <v>1531</v>
      </c>
      <c r="Y28" s="41" t="s">
        <v>70</v>
      </c>
      <c r="Z28" s="134"/>
      <c r="AA28" s="108" t="str">
        <f>$G$28</f>
        <v>Acciones de Control u Operativos en materia de actividad economica Realizados</v>
      </c>
      <c r="AB28" s="109">
        <f t="shared" si="0"/>
        <v>10</v>
      </c>
      <c r="AC28" s="109">
        <v>10</v>
      </c>
      <c r="AD28" s="181">
        <f>AC28/AB28</f>
        <v>1</v>
      </c>
      <c r="AE28" s="112" t="s">
        <v>198</v>
      </c>
      <c r="AF28" s="112"/>
      <c r="AG28" s="113" t="str">
        <f>$G$28</f>
        <v>Acciones de Control u Operativos en materia de actividad economica Realizados</v>
      </c>
      <c r="AH28" s="197">
        <f t="shared" si="1"/>
        <v>10</v>
      </c>
      <c r="AI28" s="120">
        <v>19</v>
      </c>
      <c r="AJ28" s="115">
        <v>1</v>
      </c>
      <c r="AK28" s="208" t="s">
        <v>199</v>
      </c>
      <c r="AL28" s="98"/>
      <c r="AM28" s="113" t="str">
        <f>$G$28</f>
        <v>Acciones de Control u Operativos en materia de actividad economica Realizados</v>
      </c>
      <c r="AN28" s="197">
        <f t="shared" si="2"/>
        <v>10</v>
      </c>
      <c r="AO28" s="136">
        <v>19</v>
      </c>
      <c r="AP28" s="117">
        <v>1</v>
      </c>
      <c r="AQ28" s="208" t="s">
        <v>198</v>
      </c>
      <c r="AR28" s="105" t="s">
        <v>191</v>
      </c>
      <c r="AS28" s="383" t="str">
        <f>$G$28</f>
        <v>Acciones de Control u Operativos en materia de actividad economica Realizados</v>
      </c>
      <c r="AT28" s="403">
        <f t="shared" si="3"/>
        <v>12</v>
      </c>
      <c r="AU28" s="393">
        <v>13</v>
      </c>
      <c r="AV28" s="117">
        <v>1</v>
      </c>
      <c r="AW28" s="208" t="s">
        <v>198</v>
      </c>
      <c r="AX28" s="105" t="s">
        <v>191</v>
      </c>
      <c r="AY28" s="383" t="str">
        <f>$G$28</f>
        <v>Acciones de Control u Operativos en materia de actividad economica Realizados</v>
      </c>
      <c r="AZ28" s="403">
        <f t="shared" si="4"/>
        <v>42</v>
      </c>
      <c r="BA28" s="393">
        <f>+AU28+AO28+AI28+AC28</f>
        <v>61</v>
      </c>
      <c r="BB28" s="117">
        <v>1</v>
      </c>
      <c r="BC28" s="426">
        <f t="shared" si="6"/>
        <v>0.03</v>
      </c>
      <c r="BD28" s="408" t="s">
        <v>200</v>
      </c>
    </row>
    <row r="29" spans="1:57" ht="409.5" customHeight="1" thickBot="1" x14ac:dyDescent="0.3">
      <c r="A29" s="247">
        <v>12</v>
      </c>
      <c r="B29" s="124"/>
      <c r="C29" s="239"/>
      <c r="D29" s="139" t="s">
        <v>201</v>
      </c>
      <c r="E29" s="240">
        <v>0.03</v>
      </c>
      <c r="F29" s="241" t="s">
        <v>59</v>
      </c>
      <c r="G29" s="242" t="s">
        <v>202</v>
      </c>
      <c r="H29" s="242" t="s">
        <v>203</v>
      </c>
      <c r="I29" s="106">
        <v>24</v>
      </c>
      <c r="J29" s="101" t="s">
        <v>83</v>
      </c>
      <c r="K29" s="101" t="s">
        <v>204</v>
      </c>
      <c r="L29" s="243">
        <v>4</v>
      </c>
      <c r="M29" s="243">
        <v>8</v>
      </c>
      <c r="N29" s="244">
        <v>8</v>
      </c>
      <c r="O29" s="244">
        <v>4</v>
      </c>
      <c r="P29" s="235">
        <v>24</v>
      </c>
      <c r="Q29" s="98" t="s">
        <v>64</v>
      </c>
      <c r="R29" s="106"/>
      <c r="S29" s="105" t="s">
        <v>205</v>
      </c>
      <c r="T29" s="106" t="s">
        <v>187</v>
      </c>
      <c r="U29" s="106" t="s">
        <v>88</v>
      </c>
      <c r="V29" s="98" t="s">
        <v>69</v>
      </c>
      <c r="W29" s="98"/>
      <c r="X29" s="106">
        <v>1531</v>
      </c>
      <c r="Y29" s="41" t="s">
        <v>70</v>
      </c>
      <c r="Z29" s="134"/>
      <c r="AA29" s="108" t="str">
        <f>$G$29</f>
        <v>Acciones de control u operativos en materia de urbanismo relacionados con la integridad urbanistica Realizados</v>
      </c>
      <c r="AB29" s="109">
        <f t="shared" si="0"/>
        <v>4</v>
      </c>
      <c r="AC29" s="109">
        <v>4</v>
      </c>
      <c r="AD29" s="181">
        <f>AC29/AB29</f>
        <v>1</v>
      </c>
      <c r="AE29" s="112" t="s">
        <v>206</v>
      </c>
      <c r="AF29" s="112"/>
      <c r="AG29" s="113" t="str">
        <f>$G$29</f>
        <v>Acciones de control u operativos en materia de urbanismo relacionados con la integridad urbanistica Realizados</v>
      </c>
      <c r="AH29" s="197">
        <f t="shared" si="1"/>
        <v>8</v>
      </c>
      <c r="AI29" s="120">
        <v>8</v>
      </c>
      <c r="AJ29" s="115">
        <v>1</v>
      </c>
      <c r="AK29" s="208" t="s">
        <v>207</v>
      </c>
      <c r="AL29" s="98" t="s">
        <v>208</v>
      </c>
      <c r="AM29" s="113" t="str">
        <f>$G$29</f>
        <v>Acciones de control u operativos en materia de urbanismo relacionados con la integridad urbanistica Realizados</v>
      </c>
      <c r="AN29" s="197">
        <f t="shared" si="2"/>
        <v>8</v>
      </c>
      <c r="AO29" s="136">
        <v>9</v>
      </c>
      <c r="AP29" s="117">
        <v>1</v>
      </c>
      <c r="AQ29" s="208" t="s">
        <v>209</v>
      </c>
      <c r="AR29" s="105" t="s">
        <v>191</v>
      </c>
      <c r="AS29" s="383" t="str">
        <f>$G$29</f>
        <v>Acciones de control u operativos en materia de urbanismo relacionados con la integridad urbanistica Realizados</v>
      </c>
      <c r="AT29" s="403">
        <f t="shared" si="3"/>
        <v>4</v>
      </c>
      <c r="AU29" s="393">
        <v>4</v>
      </c>
      <c r="AV29" s="117">
        <f t="shared" si="5"/>
        <v>1</v>
      </c>
      <c r="AW29" s="208" t="s">
        <v>210</v>
      </c>
      <c r="AX29" s="105" t="s">
        <v>191</v>
      </c>
      <c r="AY29" s="383" t="str">
        <f>$G$29</f>
        <v>Acciones de control u operativos en materia de urbanismo relacionados con la integridad urbanistica Realizados</v>
      </c>
      <c r="AZ29" s="403">
        <f t="shared" si="4"/>
        <v>24</v>
      </c>
      <c r="BA29" s="393">
        <f>+AU29+AO29+AI29+AC29</f>
        <v>25</v>
      </c>
      <c r="BB29" s="117">
        <v>1</v>
      </c>
      <c r="BC29" s="426">
        <f t="shared" si="6"/>
        <v>0.03</v>
      </c>
      <c r="BD29" s="409" t="s">
        <v>211</v>
      </c>
    </row>
    <row r="30" spans="1:57" ht="297.75" customHeight="1" thickBot="1" x14ac:dyDescent="0.25">
      <c r="A30" s="123">
        <v>13</v>
      </c>
      <c r="B30" s="124"/>
      <c r="C30" s="239"/>
      <c r="D30" s="139" t="s">
        <v>212</v>
      </c>
      <c r="E30" s="240">
        <v>0.03</v>
      </c>
      <c r="F30" s="241" t="s">
        <v>59</v>
      </c>
      <c r="G30" s="242" t="s">
        <v>213</v>
      </c>
      <c r="H30" s="242" t="s">
        <v>214</v>
      </c>
      <c r="I30" s="106">
        <v>21</v>
      </c>
      <c r="J30" s="101" t="s">
        <v>83</v>
      </c>
      <c r="K30" s="101" t="s">
        <v>215</v>
      </c>
      <c r="L30" s="243">
        <v>3</v>
      </c>
      <c r="M30" s="243">
        <v>3</v>
      </c>
      <c r="N30" s="244">
        <v>3</v>
      </c>
      <c r="O30" s="244">
        <v>3</v>
      </c>
      <c r="P30" s="235">
        <v>12</v>
      </c>
      <c r="Q30" s="98" t="s">
        <v>64</v>
      </c>
      <c r="R30" s="106"/>
      <c r="S30" s="245" t="s">
        <v>186</v>
      </c>
      <c r="T30" s="106" t="s">
        <v>187</v>
      </c>
      <c r="U30" s="106" t="s">
        <v>88</v>
      </c>
      <c r="V30" s="98" t="s">
        <v>69</v>
      </c>
      <c r="W30" s="98"/>
      <c r="X30" s="106">
        <v>1531</v>
      </c>
      <c r="Y30" s="41" t="s">
        <v>70</v>
      </c>
      <c r="Z30" s="134"/>
      <c r="AA30" s="108" t="str">
        <f>$G$30</f>
        <v>Acciones de control u operativos en materia de ambiente, mineria y relaciones con los animales Realizados</v>
      </c>
      <c r="AB30" s="109">
        <f t="shared" si="0"/>
        <v>3</v>
      </c>
      <c r="AC30" s="109">
        <v>3</v>
      </c>
      <c r="AD30" s="181">
        <f>AC30/AB30</f>
        <v>1</v>
      </c>
      <c r="AE30" s="112" t="s">
        <v>216</v>
      </c>
      <c r="AF30" s="112"/>
      <c r="AG30" s="113" t="str">
        <f>$G$30</f>
        <v>Acciones de control u operativos en materia de ambiente, mineria y relaciones con los animales Realizados</v>
      </c>
      <c r="AH30" s="197">
        <f t="shared" si="1"/>
        <v>3</v>
      </c>
      <c r="AI30" s="120">
        <v>3</v>
      </c>
      <c r="AJ30" s="115">
        <v>1</v>
      </c>
      <c r="AK30" s="208" t="s">
        <v>217</v>
      </c>
      <c r="AL30" s="98" t="s">
        <v>208</v>
      </c>
      <c r="AM30" s="113" t="str">
        <f>$G$30</f>
        <v>Acciones de control u operativos en materia de ambiente, mineria y relaciones con los animales Realizados</v>
      </c>
      <c r="AN30" s="197">
        <f t="shared" si="2"/>
        <v>3</v>
      </c>
      <c r="AO30" s="136">
        <v>3</v>
      </c>
      <c r="AP30" s="117">
        <f>AO30/AN30</f>
        <v>1</v>
      </c>
      <c r="AQ30" s="208" t="s">
        <v>218</v>
      </c>
      <c r="AR30" s="105" t="s">
        <v>191</v>
      </c>
      <c r="AS30" s="383" t="str">
        <f>$G$30</f>
        <v>Acciones de control u operativos en materia de ambiente, mineria y relaciones con los animales Realizados</v>
      </c>
      <c r="AT30" s="403">
        <f t="shared" si="3"/>
        <v>3</v>
      </c>
      <c r="AU30" s="393">
        <v>3</v>
      </c>
      <c r="AV30" s="117">
        <f t="shared" si="5"/>
        <v>1</v>
      </c>
      <c r="AW30" s="410" t="s">
        <v>219</v>
      </c>
      <c r="AX30" s="105" t="s">
        <v>220</v>
      </c>
      <c r="AY30" s="383" t="str">
        <f>$G$30</f>
        <v>Acciones de control u operativos en materia de ambiente, mineria y relaciones con los animales Realizados</v>
      </c>
      <c r="AZ30" s="403">
        <f t="shared" si="4"/>
        <v>12</v>
      </c>
      <c r="BA30" s="393">
        <f>+AU30+AO30+AI30+AC30</f>
        <v>12</v>
      </c>
      <c r="BB30" s="117">
        <f>BA30/AZ30</f>
        <v>1</v>
      </c>
      <c r="BC30" s="426">
        <f t="shared" si="6"/>
        <v>0.03</v>
      </c>
      <c r="BD30" s="411" t="s">
        <v>221</v>
      </c>
    </row>
    <row r="31" spans="1:57" ht="93.75" customHeight="1" thickBot="1" x14ac:dyDescent="0.25">
      <c r="A31" s="93">
        <v>14</v>
      </c>
      <c r="B31" s="124"/>
      <c r="C31" s="239"/>
      <c r="D31" s="139" t="s">
        <v>222</v>
      </c>
      <c r="E31" s="240">
        <v>0.03</v>
      </c>
      <c r="F31" s="241" t="s">
        <v>59</v>
      </c>
      <c r="G31" s="242" t="s">
        <v>223</v>
      </c>
      <c r="H31" s="242" t="s">
        <v>224</v>
      </c>
      <c r="I31" s="106">
        <v>2</v>
      </c>
      <c r="J31" s="101" t="s">
        <v>83</v>
      </c>
      <c r="K31" s="101" t="s">
        <v>225</v>
      </c>
      <c r="L31" s="248"/>
      <c r="M31" s="248"/>
      <c r="N31" s="249"/>
      <c r="O31" s="244">
        <v>10</v>
      </c>
      <c r="P31" s="235">
        <v>10</v>
      </c>
      <c r="Q31" s="98" t="s">
        <v>64</v>
      </c>
      <c r="R31" s="106"/>
      <c r="S31" s="245" t="s">
        <v>186</v>
      </c>
      <c r="T31" s="106" t="s">
        <v>187</v>
      </c>
      <c r="U31" s="106" t="s">
        <v>88</v>
      </c>
      <c r="V31" s="98" t="s">
        <v>69</v>
      </c>
      <c r="W31" s="98"/>
      <c r="X31" s="106">
        <v>1531</v>
      </c>
      <c r="Y31" s="41" t="s">
        <v>70</v>
      </c>
      <c r="Z31" s="134"/>
      <c r="AA31" s="108" t="str">
        <f>$G$31</f>
        <v>Acciones de control u operativos en materia de convivencia relacionados con articulos pirotécnicos y sustancias peligrosas Realizados</v>
      </c>
      <c r="AB31" s="109">
        <f t="shared" si="0"/>
        <v>0</v>
      </c>
      <c r="AC31" s="109"/>
      <c r="AD31" s="110"/>
      <c r="AE31" s="111" t="s">
        <v>71</v>
      </c>
      <c r="AF31" s="112"/>
      <c r="AG31" s="113" t="str">
        <f>$G$31</f>
        <v>Acciones de control u operativos en materia de convivencia relacionados con articulos pirotécnicos y sustancias peligrosas Realizados</v>
      </c>
      <c r="AH31" s="197">
        <f t="shared" si="1"/>
        <v>0</v>
      </c>
      <c r="AI31" s="120"/>
      <c r="AJ31" s="110" t="s">
        <v>169</v>
      </c>
      <c r="AK31" s="98"/>
      <c r="AL31" s="98"/>
      <c r="AM31" s="113" t="str">
        <f>$G$31</f>
        <v>Acciones de control u operativos en materia de convivencia relacionados con articulos pirotécnicos y sustancias peligrosas Realizados</v>
      </c>
      <c r="AN31" s="197">
        <f t="shared" si="2"/>
        <v>0</v>
      </c>
      <c r="AO31" s="136"/>
      <c r="AP31" s="137" t="s">
        <v>91</v>
      </c>
      <c r="AQ31" s="137" t="s">
        <v>91</v>
      </c>
      <c r="AR31" s="105"/>
      <c r="AS31" s="383" t="str">
        <f>$G$31</f>
        <v>Acciones de control u operativos en materia de convivencia relacionados con articulos pirotécnicos y sustancias peligrosas Realizados</v>
      </c>
      <c r="AT31" s="403">
        <f t="shared" si="3"/>
        <v>10</v>
      </c>
      <c r="AU31" s="393">
        <v>6</v>
      </c>
      <c r="AV31" s="117">
        <f t="shared" si="5"/>
        <v>0.6</v>
      </c>
      <c r="AW31" s="119" t="s">
        <v>226</v>
      </c>
      <c r="AX31" s="105" t="s">
        <v>220</v>
      </c>
      <c r="AY31" s="383" t="str">
        <f>$G$31</f>
        <v>Acciones de control u operativos en materia de convivencia relacionados con articulos pirotécnicos y sustancias peligrosas Realizados</v>
      </c>
      <c r="AZ31" s="403">
        <f t="shared" si="4"/>
        <v>10</v>
      </c>
      <c r="BA31" s="393">
        <f>+AU31+AO31+AI31+AC31</f>
        <v>6</v>
      </c>
      <c r="BB31" s="117">
        <f>BA31/AZ31</f>
        <v>0.6</v>
      </c>
      <c r="BC31" s="426">
        <f t="shared" si="6"/>
        <v>1.7999999999999999E-2</v>
      </c>
      <c r="BD31" s="412" t="s">
        <v>227</v>
      </c>
    </row>
    <row r="32" spans="1:57" ht="93.75" customHeight="1" thickBot="1" x14ac:dyDescent="0.25">
      <c r="A32" s="250">
        <v>15</v>
      </c>
      <c r="B32" s="124"/>
      <c r="C32" s="239"/>
      <c r="D32" s="251" t="s">
        <v>228</v>
      </c>
      <c r="E32" s="252">
        <v>7.4999999999999997E-3</v>
      </c>
      <c r="F32" s="106" t="s">
        <v>59</v>
      </c>
      <c r="G32" s="242" t="s">
        <v>229</v>
      </c>
      <c r="H32" s="253" t="s">
        <v>230</v>
      </c>
      <c r="I32" s="106" t="s">
        <v>231</v>
      </c>
      <c r="J32" s="106" t="s">
        <v>113</v>
      </c>
      <c r="K32" s="106" t="s">
        <v>232</v>
      </c>
      <c r="L32" s="132"/>
      <c r="M32" s="132"/>
      <c r="N32" s="132"/>
      <c r="O32" s="132">
        <v>0.85</v>
      </c>
      <c r="P32" s="132">
        <v>0.85</v>
      </c>
      <c r="Q32" s="106" t="s">
        <v>64</v>
      </c>
      <c r="R32" s="106" t="s">
        <v>233</v>
      </c>
      <c r="S32" s="106" t="s">
        <v>165</v>
      </c>
      <c r="T32" s="106" t="s">
        <v>234</v>
      </c>
      <c r="U32" s="106" t="s">
        <v>68</v>
      </c>
      <c r="V32" s="98" t="s">
        <v>69</v>
      </c>
      <c r="W32" s="98"/>
      <c r="X32" s="106">
        <v>1531</v>
      </c>
      <c r="Y32" s="41" t="s">
        <v>70</v>
      </c>
      <c r="Z32" s="134"/>
      <c r="AA32" s="108" t="str">
        <f>$G$32</f>
        <v>Porcentaje de auto que avocan conocimiento</v>
      </c>
      <c r="AB32" s="103">
        <f t="shared" si="0"/>
        <v>0</v>
      </c>
      <c r="AC32" s="180" t="s">
        <v>235</v>
      </c>
      <c r="AD32" s="180" t="s">
        <v>235</v>
      </c>
      <c r="AE32" s="180" t="s">
        <v>235</v>
      </c>
      <c r="AF32" s="112"/>
      <c r="AG32" s="113" t="str">
        <f>$G$32</f>
        <v>Porcentaje de auto que avocan conocimiento</v>
      </c>
      <c r="AH32" s="114">
        <f t="shared" si="1"/>
        <v>0</v>
      </c>
      <c r="AI32" s="120"/>
      <c r="AJ32" s="110" t="s">
        <v>169</v>
      </c>
      <c r="AK32" s="98"/>
      <c r="AL32" s="98"/>
      <c r="AM32" s="113" t="str">
        <f>$G$32</f>
        <v>Porcentaje de auto que avocan conocimiento</v>
      </c>
      <c r="AN32" s="114">
        <f t="shared" si="2"/>
        <v>0</v>
      </c>
      <c r="AO32" s="136"/>
      <c r="AP32" s="137" t="s">
        <v>91</v>
      </c>
      <c r="AQ32" s="137" t="s">
        <v>91</v>
      </c>
      <c r="AR32" s="105"/>
      <c r="AS32" s="383" t="str">
        <f>$G$32</f>
        <v>Porcentaje de auto que avocan conocimiento</v>
      </c>
      <c r="AT32" s="384">
        <f t="shared" si="3"/>
        <v>0.85</v>
      </c>
      <c r="AU32" s="425">
        <v>0.89359999999999995</v>
      </c>
      <c r="AV32" s="117">
        <v>1</v>
      </c>
      <c r="AW32" s="119" t="s">
        <v>236</v>
      </c>
      <c r="AX32" s="105" t="s">
        <v>237</v>
      </c>
      <c r="AY32" s="383" t="str">
        <f>$G$32</f>
        <v>Porcentaje de auto que avocan conocimiento</v>
      </c>
      <c r="AZ32" s="384">
        <f t="shared" si="4"/>
        <v>0.85</v>
      </c>
      <c r="BA32" s="425">
        <v>0.89359999999999995</v>
      </c>
      <c r="BB32" s="117">
        <v>1</v>
      </c>
      <c r="BC32" s="426">
        <f t="shared" si="6"/>
        <v>7.4999999999999997E-3</v>
      </c>
      <c r="BD32" s="119" t="s">
        <v>236</v>
      </c>
    </row>
    <row r="33" spans="1:61" ht="104.25" customHeight="1" thickBot="1" x14ac:dyDescent="0.25">
      <c r="A33" s="254"/>
      <c r="B33" s="124"/>
      <c r="C33" s="239"/>
      <c r="D33" s="255" t="s">
        <v>238</v>
      </c>
      <c r="E33" s="252">
        <v>7.4999999999999997E-3</v>
      </c>
      <c r="F33" s="106" t="s">
        <v>59</v>
      </c>
      <c r="G33" s="242" t="s">
        <v>239</v>
      </c>
      <c r="H33" s="256" t="s">
        <v>240</v>
      </c>
      <c r="I33" s="106" t="s">
        <v>231</v>
      </c>
      <c r="J33" s="106" t="s">
        <v>62</v>
      </c>
      <c r="K33" s="106" t="s">
        <v>241</v>
      </c>
      <c r="L33" s="132">
        <v>0</v>
      </c>
      <c r="M33" s="132">
        <v>0</v>
      </c>
      <c r="N33" s="132"/>
      <c r="O33" s="132">
        <v>0.5</v>
      </c>
      <c r="P33" s="132">
        <v>0.5</v>
      </c>
      <c r="Q33" s="106" t="s">
        <v>64</v>
      </c>
      <c r="R33" s="106"/>
      <c r="S33" s="106" t="s">
        <v>242</v>
      </c>
      <c r="T33" s="106"/>
      <c r="U33" s="106" t="s">
        <v>243</v>
      </c>
      <c r="V33" s="98"/>
      <c r="W33" s="98"/>
      <c r="X33" s="106"/>
      <c r="Y33" s="41"/>
      <c r="Z33" s="148"/>
      <c r="AA33" s="108" t="str">
        <f>$G$32</f>
        <v>Porcentaje de auto que avocan conocimiento</v>
      </c>
      <c r="AB33" s="103">
        <f>L33</f>
        <v>0</v>
      </c>
      <c r="AC33" s="180" t="s">
        <v>235</v>
      </c>
      <c r="AD33" s="180" t="s">
        <v>235</v>
      </c>
      <c r="AE33" s="180" t="s">
        <v>235</v>
      </c>
      <c r="AF33" s="112"/>
      <c r="AG33" s="113"/>
      <c r="AH33" s="114"/>
      <c r="AI33" s="120"/>
      <c r="AJ33" s="121"/>
      <c r="AK33" s="98"/>
      <c r="AL33" s="98"/>
      <c r="AM33" s="113"/>
      <c r="AN33" s="114"/>
      <c r="AO33" s="136"/>
      <c r="AP33" s="137" t="s">
        <v>91</v>
      </c>
      <c r="AQ33" s="137" t="s">
        <v>91</v>
      </c>
      <c r="AR33" s="105"/>
      <c r="AS33" s="383" t="str">
        <f>$G$33</f>
        <v>Porcentaje de actuaciones policivas resuletas</v>
      </c>
      <c r="AT33" s="384">
        <v>0.5</v>
      </c>
      <c r="AU33" s="425">
        <v>1.4E-2</v>
      </c>
      <c r="AV33" s="117">
        <f>AU33/AT33</f>
        <v>2.8000000000000001E-2</v>
      </c>
      <c r="AW33" s="119" t="s">
        <v>244</v>
      </c>
      <c r="AX33" s="105" t="s">
        <v>237</v>
      </c>
      <c r="AY33" s="383" t="str">
        <f>$G$32</f>
        <v>Porcentaje de auto que avocan conocimiento</v>
      </c>
      <c r="AZ33" s="384">
        <v>0.5</v>
      </c>
      <c r="BA33" s="425">
        <v>1.4E-2</v>
      </c>
      <c r="BB33" s="117">
        <v>1</v>
      </c>
      <c r="BC33" s="426">
        <f t="shared" si="6"/>
        <v>7.4999999999999997E-3</v>
      </c>
      <c r="BD33" s="119" t="s">
        <v>244</v>
      </c>
    </row>
    <row r="34" spans="1:61" ht="93.75" customHeight="1" thickBot="1" x14ac:dyDescent="0.25">
      <c r="A34" s="156"/>
      <c r="B34" s="124"/>
      <c r="C34" s="257"/>
      <c r="D34" s="158" t="s">
        <v>107</v>
      </c>
      <c r="E34" s="183">
        <v>0.18</v>
      </c>
      <c r="F34" s="184"/>
      <c r="G34" s="185"/>
      <c r="H34" s="186"/>
      <c r="I34" s="187"/>
      <c r="J34" s="101"/>
      <c r="K34" s="101"/>
      <c r="L34" s="188"/>
      <c r="M34" s="188"/>
      <c r="N34" s="189"/>
      <c r="O34" s="165"/>
      <c r="P34" s="169"/>
      <c r="Q34" s="163"/>
      <c r="R34" s="163"/>
      <c r="S34" s="190"/>
      <c r="T34" s="191"/>
      <c r="U34" s="163"/>
      <c r="V34" s="163"/>
      <c r="W34" s="163"/>
      <c r="X34" s="163"/>
      <c r="Y34" s="42"/>
      <c r="Z34" s="168"/>
      <c r="AA34" s="169"/>
      <c r="AB34" s="103"/>
      <c r="AC34" s="170"/>
      <c r="AD34" s="110"/>
      <c r="AE34" s="171"/>
      <c r="AF34" s="171"/>
      <c r="AG34" s="172"/>
      <c r="AH34" s="114"/>
      <c r="AI34" s="173"/>
      <c r="AJ34" s="121"/>
      <c r="AK34" s="163"/>
      <c r="AL34" s="163"/>
      <c r="AM34" s="172"/>
      <c r="AN34" s="114"/>
      <c r="AO34" s="174"/>
      <c r="AP34" s="137"/>
      <c r="AQ34" s="175"/>
      <c r="AR34" s="167"/>
      <c r="AS34" s="398"/>
      <c r="AT34" s="384"/>
      <c r="AU34" s="399"/>
      <c r="AV34" s="394"/>
      <c r="AW34" s="400"/>
      <c r="AX34" s="167"/>
      <c r="AY34" s="398"/>
      <c r="AZ34" s="384"/>
      <c r="BA34" s="399"/>
      <c r="BB34" s="394"/>
      <c r="BC34" s="426"/>
      <c r="BD34" s="401"/>
    </row>
    <row r="35" spans="1:61" ht="131.25" customHeight="1" thickBot="1" x14ac:dyDescent="0.25">
      <c r="A35" s="93">
        <v>17</v>
      </c>
      <c r="B35" s="124"/>
      <c r="C35" s="258" t="s">
        <v>245</v>
      </c>
      <c r="D35" s="259" t="s">
        <v>246</v>
      </c>
      <c r="E35" s="260">
        <v>0.01</v>
      </c>
      <c r="F35" s="261" t="s">
        <v>80</v>
      </c>
      <c r="G35" s="242" t="s">
        <v>247</v>
      </c>
      <c r="H35" s="242" t="s">
        <v>248</v>
      </c>
      <c r="I35" s="100">
        <v>0.96</v>
      </c>
      <c r="J35" s="101" t="s">
        <v>62</v>
      </c>
      <c r="K35" s="101" t="s">
        <v>249</v>
      </c>
      <c r="L35" s="102">
        <v>0.1</v>
      </c>
      <c r="M35" s="102">
        <v>0.5</v>
      </c>
      <c r="N35" s="103">
        <v>0.7</v>
      </c>
      <c r="O35" s="103">
        <v>0.95</v>
      </c>
      <c r="P35" s="104">
        <v>0.95</v>
      </c>
      <c r="Q35" s="98" t="s">
        <v>250</v>
      </c>
      <c r="R35" s="98" t="s">
        <v>251</v>
      </c>
      <c r="S35" s="105" t="s">
        <v>252</v>
      </c>
      <c r="T35" s="98" t="s">
        <v>253</v>
      </c>
      <c r="U35" s="98" t="s">
        <v>68</v>
      </c>
      <c r="V35" s="98" t="s">
        <v>69</v>
      </c>
      <c r="W35" s="98"/>
      <c r="X35" s="106">
        <v>1531</v>
      </c>
      <c r="Y35" s="41" t="s">
        <v>70</v>
      </c>
      <c r="Z35" s="107"/>
      <c r="AA35" s="108" t="str">
        <f>$G$35</f>
        <v>Porcentaje de Compromisos del Presupuesto de Inversión Directa Disponible a la Vigencia para el FDL</v>
      </c>
      <c r="AB35" s="103">
        <f t="shared" si="0"/>
        <v>0.1</v>
      </c>
      <c r="AC35" s="180">
        <f>8702/67121</f>
        <v>0.12964645937932986</v>
      </c>
      <c r="AD35" s="181">
        <v>1</v>
      </c>
      <c r="AE35" s="112" t="s">
        <v>254</v>
      </c>
      <c r="AF35" s="112"/>
      <c r="AG35" s="113" t="str">
        <f>$G$35</f>
        <v>Porcentaje de Compromisos del Presupuesto de Inversión Directa Disponible a la Vigencia para el FDL</v>
      </c>
      <c r="AH35" s="114">
        <f t="shared" si="1"/>
        <v>0.5</v>
      </c>
      <c r="AI35" s="262">
        <v>0.29680000000000001</v>
      </c>
      <c r="AJ35" s="135">
        <f>AI35/AH35</f>
        <v>0.59360000000000002</v>
      </c>
      <c r="AK35" s="98" t="s">
        <v>255</v>
      </c>
      <c r="AL35" s="98" t="s">
        <v>256</v>
      </c>
      <c r="AM35" s="113" t="str">
        <f>$G$35</f>
        <v>Porcentaje de Compromisos del Presupuesto de Inversión Directa Disponible a la Vigencia para el FDL</v>
      </c>
      <c r="AN35" s="114">
        <f t="shared" si="2"/>
        <v>0.7</v>
      </c>
      <c r="AO35" s="263">
        <v>0.6</v>
      </c>
      <c r="AP35" s="117">
        <f t="shared" ref="AP35:AP44" si="7">AO35/AN35</f>
        <v>0.85714285714285721</v>
      </c>
      <c r="AQ35" s="208" t="s">
        <v>257</v>
      </c>
      <c r="AR35" s="208" t="s">
        <v>258</v>
      </c>
      <c r="AS35" s="383" t="str">
        <f>$G$35</f>
        <v>Porcentaje de Compromisos del Presupuesto de Inversión Directa Disponible a la Vigencia para el FDL</v>
      </c>
      <c r="AT35" s="384">
        <f t="shared" si="3"/>
        <v>0.95</v>
      </c>
      <c r="AU35" s="424">
        <f>73499304823/74670716000</f>
        <v>0.98431230822803417</v>
      </c>
      <c r="AV35" s="117">
        <v>1</v>
      </c>
      <c r="AW35" s="119" t="s">
        <v>259</v>
      </c>
      <c r="AX35" s="105" t="s">
        <v>251</v>
      </c>
      <c r="AY35" s="383" t="str">
        <f>$G$35</f>
        <v>Porcentaje de Compromisos del Presupuesto de Inversión Directa Disponible a la Vigencia para el FDL</v>
      </c>
      <c r="AZ35" s="384">
        <f t="shared" si="4"/>
        <v>0.95</v>
      </c>
      <c r="BA35" s="425">
        <v>0.98429999999999995</v>
      </c>
      <c r="BB35" s="117">
        <v>1</v>
      </c>
      <c r="BC35" s="426">
        <f t="shared" ref="BC35:BC44" si="8">BB35*E35</f>
        <v>0.01</v>
      </c>
      <c r="BD35" s="119" t="s">
        <v>260</v>
      </c>
      <c r="BE35" s="122"/>
      <c r="BI35" s="264"/>
    </row>
    <row r="36" spans="1:61" ht="144" customHeight="1" thickBot="1" x14ac:dyDescent="0.25">
      <c r="A36" s="123">
        <v>18</v>
      </c>
      <c r="B36" s="124"/>
      <c r="C36" s="265"/>
      <c r="D36" s="259" t="s">
        <v>261</v>
      </c>
      <c r="E36" s="260">
        <v>0.01</v>
      </c>
      <c r="F36" s="241" t="s">
        <v>59</v>
      </c>
      <c r="G36" s="242" t="s">
        <v>262</v>
      </c>
      <c r="H36" s="242" t="s">
        <v>263</v>
      </c>
      <c r="I36" s="266">
        <v>0.18</v>
      </c>
      <c r="J36" s="101" t="s">
        <v>62</v>
      </c>
      <c r="K36" s="101" t="s">
        <v>264</v>
      </c>
      <c r="L36" s="248">
        <v>0.05</v>
      </c>
      <c r="M36" s="248">
        <v>0.2</v>
      </c>
      <c r="N36" s="249">
        <v>0.25</v>
      </c>
      <c r="O36" s="249">
        <v>0.3</v>
      </c>
      <c r="P36" s="132">
        <v>0.3</v>
      </c>
      <c r="Q36" s="98" t="s">
        <v>250</v>
      </c>
      <c r="R36" s="98" t="s">
        <v>251</v>
      </c>
      <c r="S36" s="105" t="s">
        <v>252</v>
      </c>
      <c r="T36" s="98" t="s">
        <v>265</v>
      </c>
      <c r="U36" s="133" t="s">
        <v>68</v>
      </c>
      <c r="V36" s="98" t="s">
        <v>69</v>
      </c>
      <c r="W36" s="98"/>
      <c r="X36" s="106">
        <v>1531</v>
      </c>
      <c r="Y36" s="41" t="s">
        <v>70</v>
      </c>
      <c r="Z36" s="267"/>
      <c r="AA36" s="108" t="str">
        <f>$G$36</f>
        <v>Porcentaje de Giros de Presupuesto de Inversión Directa Realizados</v>
      </c>
      <c r="AB36" s="103">
        <f t="shared" si="0"/>
        <v>0.05</v>
      </c>
      <c r="AC36" s="180">
        <f>1112/67120</f>
        <v>1.6567342073897498E-2</v>
      </c>
      <c r="AD36" s="181">
        <f>AC36/AB36</f>
        <v>0.33134684147794996</v>
      </c>
      <c r="AE36" s="268" t="s">
        <v>266</v>
      </c>
      <c r="AF36" s="112"/>
      <c r="AG36" s="113" t="str">
        <f>$G$36</f>
        <v>Porcentaje de Giros de Presupuesto de Inversión Directa Realizados</v>
      </c>
      <c r="AH36" s="114">
        <f t="shared" si="1"/>
        <v>0.2</v>
      </c>
      <c r="AI36" s="262">
        <v>6.3500000000000001E-2</v>
      </c>
      <c r="AJ36" s="135">
        <f>AI36/AH36</f>
        <v>0.3175</v>
      </c>
      <c r="AK36" s="98" t="s">
        <v>267</v>
      </c>
      <c r="AL36" s="98" t="s">
        <v>256</v>
      </c>
      <c r="AM36" s="113" t="str">
        <f>$G$36</f>
        <v>Porcentaje de Giros de Presupuesto de Inversión Directa Realizados</v>
      </c>
      <c r="AN36" s="114">
        <f t="shared" si="2"/>
        <v>0.25</v>
      </c>
      <c r="AO36" s="263">
        <v>0.13647380017378202</v>
      </c>
      <c r="AP36" s="117">
        <f t="shared" si="7"/>
        <v>0.54589520069512809</v>
      </c>
      <c r="AQ36" s="208" t="s">
        <v>268</v>
      </c>
      <c r="AR36" s="208" t="s">
        <v>258</v>
      </c>
      <c r="AS36" s="383" t="str">
        <f>$G$36</f>
        <v>Porcentaje de Giros de Presupuesto de Inversión Directa Realizados</v>
      </c>
      <c r="AT36" s="384">
        <f t="shared" si="3"/>
        <v>0.3</v>
      </c>
      <c r="AU36" s="424">
        <v>0.3417</v>
      </c>
      <c r="AV36" s="117">
        <v>1</v>
      </c>
      <c r="AW36" s="119" t="s">
        <v>269</v>
      </c>
      <c r="AX36" s="105" t="s">
        <v>251</v>
      </c>
      <c r="AY36" s="383" t="str">
        <f>$G$36</f>
        <v>Porcentaje de Giros de Presupuesto de Inversión Directa Realizados</v>
      </c>
      <c r="AZ36" s="384">
        <f t="shared" si="4"/>
        <v>0.3</v>
      </c>
      <c r="BA36" s="425">
        <v>0.3417</v>
      </c>
      <c r="BB36" s="117">
        <v>1</v>
      </c>
      <c r="BC36" s="426">
        <f>BB36*E36</f>
        <v>0.01</v>
      </c>
      <c r="BD36" s="119" t="s">
        <v>269</v>
      </c>
    </row>
    <row r="37" spans="1:61" ht="147" customHeight="1" thickBot="1" x14ac:dyDescent="0.25">
      <c r="A37" s="93">
        <v>19</v>
      </c>
      <c r="B37" s="124"/>
      <c r="C37" s="265"/>
      <c r="D37" s="259" t="s">
        <v>270</v>
      </c>
      <c r="E37" s="260">
        <v>0.01</v>
      </c>
      <c r="F37" s="241" t="s">
        <v>59</v>
      </c>
      <c r="G37" s="242" t="s">
        <v>271</v>
      </c>
      <c r="H37" s="242" t="s">
        <v>272</v>
      </c>
      <c r="I37" s="269">
        <v>0.82</v>
      </c>
      <c r="J37" s="101" t="s">
        <v>62</v>
      </c>
      <c r="K37" s="101" t="s">
        <v>273</v>
      </c>
      <c r="L37" s="248">
        <v>0</v>
      </c>
      <c r="M37" s="248">
        <v>0.05</v>
      </c>
      <c r="N37" s="249">
        <v>0.1</v>
      </c>
      <c r="O37" s="249">
        <v>0.5</v>
      </c>
      <c r="P37" s="132">
        <v>0.5</v>
      </c>
      <c r="Q37" s="98" t="s">
        <v>250</v>
      </c>
      <c r="R37" s="98" t="s">
        <v>251</v>
      </c>
      <c r="S37" s="105" t="s">
        <v>252</v>
      </c>
      <c r="T37" s="98" t="s">
        <v>274</v>
      </c>
      <c r="U37" s="106" t="s">
        <v>68</v>
      </c>
      <c r="V37" s="98" t="s">
        <v>69</v>
      </c>
      <c r="W37" s="98"/>
      <c r="X37" s="106">
        <v>1531</v>
      </c>
      <c r="Y37" s="41" t="s">
        <v>70</v>
      </c>
      <c r="Z37" s="134"/>
      <c r="AA37" s="108" t="str">
        <f>$G$37</f>
        <v>Porcentaje de Giros de Presupuesto Comprometido Constituido como Obligaciones por Pagar de la Vigencia 2017 Realizados</v>
      </c>
      <c r="AB37" s="103">
        <f t="shared" si="0"/>
        <v>0</v>
      </c>
      <c r="AC37" s="180"/>
      <c r="AD37" s="110"/>
      <c r="AE37" s="112" t="s">
        <v>275</v>
      </c>
      <c r="AF37" s="112"/>
      <c r="AG37" s="113" t="str">
        <f>$G$37</f>
        <v>Porcentaje de Giros de Presupuesto Comprometido Constituido como Obligaciones por Pagar de la Vigencia 2017 Realizados</v>
      </c>
      <c r="AH37" s="114">
        <f t="shared" si="1"/>
        <v>0.05</v>
      </c>
      <c r="AI37" s="262">
        <v>0.50900000000000001</v>
      </c>
      <c r="AJ37" s="115">
        <v>1</v>
      </c>
      <c r="AK37" s="98" t="s">
        <v>276</v>
      </c>
      <c r="AL37" s="98" t="s">
        <v>256</v>
      </c>
      <c r="AM37" s="113" t="str">
        <f>$G$37</f>
        <v>Porcentaje de Giros de Presupuesto Comprometido Constituido como Obligaciones por Pagar de la Vigencia 2017 Realizados</v>
      </c>
      <c r="AN37" s="114">
        <f t="shared" si="2"/>
        <v>0.1</v>
      </c>
      <c r="AO37" s="263">
        <v>0.77174611392807069</v>
      </c>
      <c r="AP37" s="117">
        <v>1</v>
      </c>
      <c r="AQ37" s="208" t="s">
        <v>277</v>
      </c>
      <c r="AR37" s="208" t="s">
        <v>258</v>
      </c>
      <c r="AS37" s="383" t="str">
        <f>$G$37</f>
        <v>Porcentaje de Giros de Presupuesto Comprometido Constituido como Obligaciones por Pagar de la Vigencia 2017 Realizados</v>
      </c>
      <c r="AT37" s="384">
        <f t="shared" si="3"/>
        <v>0.5</v>
      </c>
      <c r="AU37" s="263">
        <f>47860727230/55468166036</f>
        <v>0.86285036355695244</v>
      </c>
      <c r="AV37" s="117">
        <v>1</v>
      </c>
      <c r="AW37" s="119" t="s">
        <v>278</v>
      </c>
      <c r="AX37" s="105"/>
      <c r="AY37" s="383" t="str">
        <f>$G$37</f>
        <v>Porcentaje de Giros de Presupuesto Comprometido Constituido como Obligaciones por Pagar de la Vigencia 2017 Realizados</v>
      </c>
      <c r="AZ37" s="384">
        <f t="shared" si="4"/>
        <v>0.5</v>
      </c>
      <c r="BA37" s="263">
        <f>47860727230/55468166036</f>
        <v>0.86285036355695244</v>
      </c>
      <c r="BB37" s="117">
        <v>1</v>
      </c>
      <c r="BC37" s="426">
        <f t="shared" si="8"/>
        <v>0.01</v>
      </c>
      <c r="BD37" s="119" t="s">
        <v>278</v>
      </c>
      <c r="BE37" s="122"/>
    </row>
    <row r="38" spans="1:61" ht="139.5" customHeight="1" thickBot="1" x14ac:dyDescent="0.25">
      <c r="A38" s="123">
        <v>20</v>
      </c>
      <c r="B38" s="124"/>
      <c r="C38" s="265"/>
      <c r="D38" s="259" t="s">
        <v>279</v>
      </c>
      <c r="E38" s="260">
        <v>0.03</v>
      </c>
      <c r="F38" s="241" t="s">
        <v>59</v>
      </c>
      <c r="G38" s="242" t="s">
        <v>280</v>
      </c>
      <c r="H38" s="242" t="s">
        <v>281</v>
      </c>
      <c r="I38" s="269">
        <v>1</v>
      </c>
      <c r="J38" s="101" t="s">
        <v>113</v>
      </c>
      <c r="K38" s="101" t="s">
        <v>282</v>
      </c>
      <c r="L38" s="248">
        <v>1</v>
      </c>
      <c r="M38" s="248">
        <v>1</v>
      </c>
      <c r="N38" s="249">
        <v>1</v>
      </c>
      <c r="O38" s="249">
        <v>1</v>
      </c>
      <c r="P38" s="132">
        <v>1</v>
      </c>
      <c r="Q38" s="106" t="s">
        <v>64</v>
      </c>
      <c r="R38" s="106" t="s">
        <v>283</v>
      </c>
      <c r="S38" s="245" t="s">
        <v>284</v>
      </c>
      <c r="T38" s="106" t="s">
        <v>285</v>
      </c>
      <c r="U38" s="106" t="s">
        <v>88</v>
      </c>
      <c r="V38" s="98" t="s">
        <v>69</v>
      </c>
      <c r="W38" s="98"/>
      <c r="X38" s="106">
        <v>1531</v>
      </c>
      <c r="Y38" s="41" t="s">
        <v>70</v>
      </c>
      <c r="Z38" s="134"/>
      <c r="AA38" s="108" t="str">
        <f>$G$38</f>
        <v>Porcentaje de Procesos Contractuales de Malla Vial y Parques de la Vigencia 2018 Realizados Utilizando los Pliegos Tipo</v>
      </c>
      <c r="AB38" s="103">
        <f t="shared" si="0"/>
        <v>1</v>
      </c>
      <c r="AC38" s="109"/>
      <c r="AD38" s="181"/>
      <c r="AE38" s="112" t="s">
        <v>286</v>
      </c>
      <c r="AF38" s="112"/>
      <c r="AG38" s="113" t="str">
        <f>$G$38</f>
        <v>Porcentaje de Procesos Contractuales de Malla Vial y Parques de la Vigencia 2018 Realizados Utilizando los Pliegos Tipo</v>
      </c>
      <c r="AH38" s="114">
        <f t="shared" si="1"/>
        <v>1</v>
      </c>
      <c r="AI38" s="100"/>
      <c r="AJ38" s="115"/>
      <c r="AK38" s="98" t="s">
        <v>287</v>
      </c>
      <c r="AL38" s="98"/>
      <c r="AM38" s="113" t="str">
        <f>$G$38</f>
        <v>Porcentaje de Procesos Contractuales de Malla Vial y Parques de la Vigencia 2018 Realizados Utilizando los Pliegos Tipo</v>
      </c>
      <c r="AN38" s="114">
        <f t="shared" si="2"/>
        <v>1</v>
      </c>
      <c r="AO38" s="270">
        <v>1</v>
      </c>
      <c r="AP38" s="117">
        <f t="shared" si="7"/>
        <v>1</v>
      </c>
      <c r="AQ38" s="138" t="s">
        <v>288</v>
      </c>
      <c r="AR38" s="105" t="s">
        <v>289</v>
      </c>
      <c r="AS38" s="383" t="str">
        <f>$G$38</f>
        <v>Porcentaje de Procesos Contractuales de Malla Vial y Parques de la Vigencia 2018 Realizados Utilizando los Pliegos Tipo</v>
      </c>
      <c r="AT38" s="384">
        <f t="shared" si="3"/>
        <v>1</v>
      </c>
      <c r="AU38" s="263">
        <v>1</v>
      </c>
      <c r="AV38" s="117">
        <f t="shared" ref="AV38:AV42" si="9">AU38/AT38</f>
        <v>1</v>
      </c>
      <c r="AW38" s="412" t="s">
        <v>290</v>
      </c>
      <c r="AX38" s="105" t="s">
        <v>291</v>
      </c>
      <c r="AY38" s="383" t="str">
        <f>$G$38</f>
        <v>Porcentaje de Procesos Contractuales de Malla Vial y Parques de la Vigencia 2018 Realizados Utilizando los Pliegos Tipo</v>
      </c>
      <c r="AZ38" s="384">
        <f t="shared" si="4"/>
        <v>1</v>
      </c>
      <c r="BA38" s="263">
        <f>6/6</f>
        <v>1</v>
      </c>
      <c r="BB38" s="117">
        <f t="shared" ref="BB38:BB42" si="10">BA38/AZ38</f>
        <v>1</v>
      </c>
      <c r="BC38" s="426">
        <f t="shared" si="8"/>
        <v>0.03</v>
      </c>
      <c r="BD38" s="412" t="s">
        <v>292</v>
      </c>
      <c r="BE38" s="122"/>
    </row>
    <row r="39" spans="1:61" ht="301.5" customHeight="1" thickBot="1" x14ac:dyDescent="0.25">
      <c r="A39" s="93">
        <v>21</v>
      </c>
      <c r="B39" s="124"/>
      <c r="C39" s="265"/>
      <c r="D39" s="259" t="s">
        <v>293</v>
      </c>
      <c r="E39" s="271">
        <v>0.02</v>
      </c>
      <c r="F39" s="241" t="s">
        <v>59</v>
      </c>
      <c r="G39" s="242" t="s">
        <v>294</v>
      </c>
      <c r="H39" s="242" t="s">
        <v>295</v>
      </c>
      <c r="I39" s="269">
        <v>1</v>
      </c>
      <c r="J39" s="101" t="s">
        <v>113</v>
      </c>
      <c r="K39" s="101" t="s">
        <v>296</v>
      </c>
      <c r="L39" s="248">
        <v>1</v>
      </c>
      <c r="M39" s="248">
        <v>1</v>
      </c>
      <c r="N39" s="249">
        <v>1</v>
      </c>
      <c r="O39" s="249">
        <v>1</v>
      </c>
      <c r="P39" s="132">
        <v>1</v>
      </c>
      <c r="Q39" s="106" t="s">
        <v>64</v>
      </c>
      <c r="R39" s="106" t="s">
        <v>283</v>
      </c>
      <c r="S39" s="245" t="s">
        <v>297</v>
      </c>
      <c r="T39" s="106" t="s">
        <v>298</v>
      </c>
      <c r="U39" s="106" t="s">
        <v>88</v>
      </c>
      <c r="V39" s="98" t="s">
        <v>69</v>
      </c>
      <c r="W39" s="98"/>
      <c r="X39" s="106">
        <v>1531</v>
      </c>
      <c r="Y39" s="41" t="s">
        <v>70</v>
      </c>
      <c r="Z39" s="134"/>
      <c r="AA39" s="108" t="str">
        <f>$G$39</f>
        <v>Porcentaje de Publicación de los Procesos Contractuales del FDL y Modificaciones Contractuales Realizado</v>
      </c>
      <c r="AB39" s="103">
        <f t="shared" si="0"/>
        <v>1</v>
      </c>
      <c r="AC39" s="180">
        <f>16/16</f>
        <v>1</v>
      </c>
      <c r="AD39" s="181">
        <f>AC39/AB39</f>
        <v>1</v>
      </c>
      <c r="AE39" s="112" t="s">
        <v>299</v>
      </c>
      <c r="AF39" s="112"/>
      <c r="AG39" s="113" t="str">
        <f>$G$39</f>
        <v>Porcentaje de Publicación de los Procesos Contractuales del FDL y Modificaciones Contractuales Realizado</v>
      </c>
      <c r="AH39" s="114">
        <f t="shared" si="1"/>
        <v>1</v>
      </c>
      <c r="AI39" s="100">
        <v>1</v>
      </c>
      <c r="AJ39" s="115">
        <v>1</v>
      </c>
      <c r="AK39" s="98" t="s">
        <v>300</v>
      </c>
      <c r="AL39" s="98" t="s">
        <v>301</v>
      </c>
      <c r="AM39" s="113" t="str">
        <f>$G$39</f>
        <v>Porcentaje de Publicación de los Procesos Contractuales del FDL y Modificaciones Contractuales Realizado</v>
      </c>
      <c r="AN39" s="114">
        <f t="shared" si="2"/>
        <v>1</v>
      </c>
      <c r="AO39" s="116">
        <v>1</v>
      </c>
      <c r="AP39" s="117">
        <f t="shared" si="7"/>
        <v>1</v>
      </c>
      <c r="AQ39" s="138" t="s">
        <v>302</v>
      </c>
      <c r="AR39" s="105" t="s">
        <v>303</v>
      </c>
      <c r="AS39" s="383" t="str">
        <f>$G$39</f>
        <v>Porcentaje de Publicación de los Procesos Contractuales del FDL y Modificaciones Contractuales Realizado</v>
      </c>
      <c r="AT39" s="384">
        <f t="shared" si="3"/>
        <v>1</v>
      </c>
      <c r="AU39" s="391">
        <v>1</v>
      </c>
      <c r="AV39" s="117">
        <f t="shared" si="9"/>
        <v>1</v>
      </c>
      <c r="AW39" s="119" t="s">
        <v>304</v>
      </c>
      <c r="AX39" s="105" t="s">
        <v>305</v>
      </c>
      <c r="AY39" s="383" t="str">
        <f>$G$39</f>
        <v>Porcentaje de Publicación de los Procesos Contractuales del FDL y Modificaciones Contractuales Realizado</v>
      </c>
      <c r="AZ39" s="384">
        <f t="shared" si="4"/>
        <v>1</v>
      </c>
      <c r="BA39" s="263">
        <v>1</v>
      </c>
      <c r="BB39" s="117">
        <f t="shared" si="10"/>
        <v>1</v>
      </c>
      <c r="BC39" s="426">
        <f t="shared" si="8"/>
        <v>0.02</v>
      </c>
      <c r="BD39" s="412" t="s">
        <v>306</v>
      </c>
      <c r="BE39" s="122"/>
    </row>
    <row r="40" spans="1:61" ht="93.75" customHeight="1" thickBot="1" x14ac:dyDescent="0.25">
      <c r="A40" s="123">
        <v>22</v>
      </c>
      <c r="B40" s="124"/>
      <c r="C40" s="265"/>
      <c r="D40" s="259" t="s">
        <v>307</v>
      </c>
      <c r="E40" s="272">
        <v>0.02</v>
      </c>
      <c r="F40" s="241" t="s">
        <v>59</v>
      </c>
      <c r="G40" s="128" t="s">
        <v>308</v>
      </c>
      <c r="H40" s="128" t="s">
        <v>308</v>
      </c>
      <c r="I40" s="269">
        <v>1</v>
      </c>
      <c r="J40" s="101" t="s">
        <v>113</v>
      </c>
      <c r="K40" s="101" t="s">
        <v>309</v>
      </c>
      <c r="L40" s="248">
        <v>0.8</v>
      </c>
      <c r="M40" s="248">
        <v>0.8</v>
      </c>
      <c r="N40" s="249">
        <v>0.8</v>
      </c>
      <c r="O40" s="249">
        <v>0.8</v>
      </c>
      <c r="P40" s="132">
        <v>0.8</v>
      </c>
      <c r="Q40" s="106" t="s">
        <v>64</v>
      </c>
      <c r="R40" s="106" t="s">
        <v>283</v>
      </c>
      <c r="S40" s="245" t="s">
        <v>297</v>
      </c>
      <c r="T40" s="106" t="s">
        <v>310</v>
      </c>
      <c r="U40" s="106" t="s">
        <v>88</v>
      </c>
      <c r="V40" s="98" t="s">
        <v>69</v>
      </c>
      <c r="W40" s="98"/>
      <c r="X40" s="106">
        <v>1531</v>
      </c>
      <c r="Y40" s="41" t="s">
        <v>70</v>
      </c>
      <c r="Z40" s="134"/>
      <c r="AA40" s="108" t="str">
        <f>$G$40</f>
        <v>Porcentaje de bienes de caracteristicas tecnicas uniformes de común utilización aquiridos a través del portal CCE</v>
      </c>
      <c r="AB40" s="103">
        <f t="shared" si="0"/>
        <v>0.8</v>
      </c>
      <c r="AC40" s="109"/>
      <c r="AD40" s="110"/>
      <c r="AE40" s="112" t="s">
        <v>311</v>
      </c>
      <c r="AF40" s="112"/>
      <c r="AG40" s="113" t="str">
        <f>$G$40</f>
        <v>Porcentaje de bienes de caracteristicas tecnicas uniformes de común utilización aquiridos a través del portal CCE</v>
      </c>
      <c r="AH40" s="114">
        <f t="shared" si="1"/>
        <v>0.8</v>
      </c>
      <c r="AI40" s="100">
        <v>0.8</v>
      </c>
      <c r="AJ40" s="115">
        <v>1</v>
      </c>
      <c r="AK40" s="98" t="s">
        <v>312</v>
      </c>
      <c r="AL40" s="98" t="s">
        <v>313</v>
      </c>
      <c r="AM40" s="113" t="str">
        <f>$G$40</f>
        <v>Porcentaje de bienes de caracteristicas tecnicas uniformes de común utilización aquiridos a través del portal CCE</v>
      </c>
      <c r="AN40" s="114">
        <f t="shared" si="2"/>
        <v>0.8</v>
      </c>
      <c r="AO40" s="116">
        <v>1</v>
      </c>
      <c r="AP40" s="376">
        <v>1</v>
      </c>
      <c r="AQ40" s="208" t="s">
        <v>314</v>
      </c>
      <c r="AR40" s="208" t="s">
        <v>315</v>
      </c>
      <c r="AS40" s="383" t="str">
        <f>$G$40</f>
        <v>Porcentaje de bienes de caracteristicas tecnicas uniformes de común utilización aquiridos a través del portal CCE</v>
      </c>
      <c r="AT40" s="384">
        <f t="shared" si="3"/>
        <v>0.8</v>
      </c>
      <c r="AU40" s="391">
        <v>1</v>
      </c>
      <c r="AV40" s="394">
        <f t="shared" si="9"/>
        <v>1.25</v>
      </c>
      <c r="AW40" s="208" t="s">
        <v>316</v>
      </c>
      <c r="AX40" s="105" t="s">
        <v>305</v>
      </c>
      <c r="AY40" s="383" t="str">
        <f>$G$40</f>
        <v>Porcentaje de bienes de caracteristicas tecnicas uniformes de común utilización aquiridos a través del portal CCE</v>
      </c>
      <c r="AZ40" s="384">
        <f t="shared" si="4"/>
        <v>0.8</v>
      </c>
      <c r="BA40" s="391">
        <v>1</v>
      </c>
      <c r="BB40" s="117">
        <v>1</v>
      </c>
      <c r="BC40" s="426">
        <f t="shared" si="8"/>
        <v>0.02</v>
      </c>
      <c r="BD40" s="412" t="s">
        <v>317</v>
      </c>
    </row>
    <row r="41" spans="1:61" ht="170.25" customHeight="1" thickBot="1" x14ac:dyDescent="0.25">
      <c r="A41" s="93">
        <v>23</v>
      </c>
      <c r="B41" s="124"/>
      <c r="C41" s="265"/>
      <c r="D41" s="259" t="s">
        <v>318</v>
      </c>
      <c r="E41" s="271">
        <v>0.02</v>
      </c>
      <c r="F41" s="241" t="s">
        <v>59</v>
      </c>
      <c r="G41" s="128" t="s">
        <v>319</v>
      </c>
      <c r="H41" s="128" t="s">
        <v>320</v>
      </c>
      <c r="I41" s="273">
        <v>1</v>
      </c>
      <c r="J41" s="101" t="s">
        <v>113</v>
      </c>
      <c r="K41" s="101" t="s">
        <v>321</v>
      </c>
      <c r="L41" s="143">
        <v>1</v>
      </c>
      <c r="M41" s="143">
        <v>1</v>
      </c>
      <c r="N41" s="144">
        <v>1</v>
      </c>
      <c r="O41" s="144">
        <v>1</v>
      </c>
      <c r="P41" s="145">
        <v>1</v>
      </c>
      <c r="Q41" s="106" t="s">
        <v>64</v>
      </c>
      <c r="R41" s="146"/>
      <c r="S41" s="245" t="s">
        <v>297</v>
      </c>
      <c r="T41" s="146" t="s">
        <v>322</v>
      </c>
      <c r="U41" s="146" t="s">
        <v>88</v>
      </c>
      <c r="V41" s="98" t="s">
        <v>69</v>
      </c>
      <c r="W41" s="98"/>
      <c r="X41" s="106">
        <v>1531</v>
      </c>
      <c r="Y41" s="41" t="s">
        <v>70</v>
      </c>
      <c r="Z41" s="148"/>
      <c r="AA41" s="108" t="str">
        <f>$G$41</f>
        <v>Porcentaje de Lineamientos Establecidos en la Directiva 12 de 2016 o Aquella que la Modifique Aplicados</v>
      </c>
      <c r="AB41" s="103">
        <f t="shared" si="0"/>
        <v>1</v>
      </c>
      <c r="AC41" s="180">
        <f>1/1</f>
        <v>1</v>
      </c>
      <c r="AD41" s="181">
        <f>AC41/AB41</f>
        <v>1</v>
      </c>
      <c r="AE41" s="112" t="s">
        <v>323</v>
      </c>
      <c r="AF41" s="112"/>
      <c r="AG41" s="113" t="str">
        <f>$G$41</f>
        <v>Porcentaje de Lineamientos Establecidos en la Directiva 12 de 2016 o Aquella que la Modifique Aplicados</v>
      </c>
      <c r="AH41" s="114">
        <f t="shared" si="1"/>
        <v>1</v>
      </c>
      <c r="AI41" s="100">
        <v>1</v>
      </c>
      <c r="AJ41" s="115">
        <v>1</v>
      </c>
      <c r="AK41" s="98" t="s">
        <v>324</v>
      </c>
      <c r="AL41" s="98" t="s">
        <v>325</v>
      </c>
      <c r="AM41" s="113" t="str">
        <f>$G$41</f>
        <v>Porcentaje de Lineamientos Establecidos en la Directiva 12 de 2016 o Aquella que la Modifique Aplicados</v>
      </c>
      <c r="AN41" s="114">
        <f t="shared" si="2"/>
        <v>1</v>
      </c>
      <c r="AO41" s="116">
        <v>1</v>
      </c>
      <c r="AP41" s="117">
        <f t="shared" si="7"/>
        <v>1</v>
      </c>
      <c r="AQ41" s="208" t="s">
        <v>326</v>
      </c>
      <c r="AR41" s="208" t="s">
        <v>327</v>
      </c>
      <c r="AS41" s="383" t="str">
        <f>$G$41</f>
        <v>Porcentaje de Lineamientos Establecidos en la Directiva 12 de 2016 o Aquella que la Modifique Aplicados</v>
      </c>
      <c r="AT41" s="384">
        <f t="shared" si="3"/>
        <v>1</v>
      </c>
      <c r="AU41" s="391">
        <v>1</v>
      </c>
      <c r="AV41" s="427">
        <v>1</v>
      </c>
      <c r="AW41" s="208" t="s">
        <v>328</v>
      </c>
      <c r="AX41" s="208" t="s">
        <v>329</v>
      </c>
      <c r="AY41" s="383" t="str">
        <f>$G$41</f>
        <v>Porcentaje de Lineamientos Establecidos en la Directiva 12 de 2016 o Aquella que la Modifique Aplicados</v>
      </c>
      <c r="AZ41" s="384">
        <f t="shared" si="4"/>
        <v>1</v>
      </c>
      <c r="BA41" s="391">
        <v>1</v>
      </c>
      <c r="BB41" s="117">
        <f t="shared" si="10"/>
        <v>1</v>
      </c>
      <c r="BC41" s="426">
        <f t="shared" si="8"/>
        <v>0.02</v>
      </c>
      <c r="BD41" s="412" t="s">
        <v>330</v>
      </c>
      <c r="BE41" s="122"/>
    </row>
    <row r="42" spans="1:61" s="232" customFormat="1" ht="93.75" customHeight="1" thickBot="1" x14ac:dyDescent="0.25">
      <c r="A42" s="233">
        <v>24</v>
      </c>
      <c r="B42" s="215"/>
      <c r="C42" s="274"/>
      <c r="D42" s="275" t="s">
        <v>331</v>
      </c>
      <c r="E42" s="276">
        <v>0.02</v>
      </c>
      <c r="F42" s="224" t="s">
        <v>59</v>
      </c>
      <c r="G42" s="277" t="s">
        <v>332</v>
      </c>
      <c r="H42" s="224" t="s">
        <v>333</v>
      </c>
      <c r="I42" s="224" t="s">
        <v>231</v>
      </c>
      <c r="J42" s="224" t="s">
        <v>83</v>
      </c>
      <c r="K42" s="224" t="s">
        <v>334</v>
      </c>
      <c r="L42" s="132"/>
      <c r="M42" s="132">
        <v>1</v>
      </c>
      <c r="N42" s="132">
        <v>1</v>
      </c>
      <c r="O42" s="132">
        <v>1</v>
      </c>
      <c r="P42" s="132">
        <v>1</v>
      </c>
      <c r="Q42" s="224" t="s">
        <v>64</v>
      </c>
      <c r="R42" s="224" t="s">
        <v>335</v>
      </c>
      <c r="S42" s="224" t="s">
        <v>336</v>
      </c>
      <c r="T42" s="224" t="s">
        <v>335</v>
      </c>
      <c r="U42" s="224" t="s">
        <v>68</v>
      </c>
      <c r="V42" s="108" t="s">
        <v>69</v>
      </c>
      <c r="W42" s="108"/>
      <c r="X42" s="224">
        <v>1531</v>
      </c>
      <c r="Y42" s="41" t="s">
        <v>70</v>
      </c>
      <c r="Z42" s="278"/>
      <c r="AA42" s="108" t="str">
        <f>$G$42</f>
        <v>Porcentaje de Ejecución del Plan de Implementación del SIPSE Local</v>
      </c>
      <c r="AB42" s="103">
        <f t="shared" si="0"/>
        <v>0</v>
      </c>
      <c r="AC42" s="149"/>
      <c r="AD42" s="110"/>
      <c r="AE42" s="150" t="s">
        <v>337</v>
      </c>
      <c r="AF42" s="150"/>
      <c r="AG42" s="108" t="str">
        <f>$G$42</f>
        <v>Porcentaje de Ejecución del Plan de Implementación del SIPSE Local</v>
      </c>
      <c r="AH42" s="104">
        <f t="shared" si="1"/>
        <v>1</v>
      </c>
      <c r="AI42" s="279">
        <v>0.86</v>
      </c>
      <c r="AJ42" s="279">
        <v>0.86</v>
      </c>
      <c r="AK42" s="280" t="s">
        <v>338</v>
      </c>
      <c r="AL42" s="280" t="s">
        <v>339</v>
      </c>
      <c r="AM42" s="108" t="str">
        <f>$G$42</f>
        <v>Porcentaje de Ejecución del Plan de Implementación del SIPSE Local</v>
      </c>
      <c r="AN42" s="104">
        <f t="shared" si="2"/>
        <v>1</v>
      </c>
      <c r="AO42" s="377">
        <v>0.85</v>
      </c>
      <c r="AP42" s="229">
        <f>+AO42/AN42</f>
        <v>0.85</v>
      </c>
      <c r="AQ42" s="282" t="s">
        <v>340</v>
      </c>
      <c r="AR42" s="283" t="s">
        <v>341</v>
      </c>
      <c r="AS42" s="230" t="str">
        <f>$G$42</f>
        <v>Porcentaje de Ejecución del Plan de Implementación del SIPSE Local</v>
      </c>
      <c r="AT42" s="103">
        <f t="shared" si="3"/>
        <v>1</v>
      </c>
      <c r="AU42" s="334">
        <v>0.93</v>
      </c>
      <c r="AV42" s="229">
        <f t="shared" si="9"/>
        <v>0.93</v>
      </c>
      <c r="AW42" s="414" t="s">
        <v>342</v>
      </c>
      <c r="AX42" s="283" t="s">
        <v>343</v>
      </c>
      <c r="AY42" s="230" t="str">
        <f>$G$42</f>
        <v>Porcentaje de Ejecución del Plan de Implementación del SIPSE Local</v>
      </c>
      <c r="AZ42" s="103">
        <f t="shared" si="4"/>
        <v>1</v>
      </c>
      <c r="BA42" s="334">
        <f>AVERAGE(AU42,AO42,AI42)</f>
        <v>0.88</v>
      </c>
      <c r="BB42" s="229">
        <f t="shared" si="10"/>
        <v>0.88</v>
      </c>
      <c r="BC42" s="432">
        <f>BB42*E42</f>
        <v>1.7600000000000001E-2</v>
      </c>
      <c r="BD42" s="415" t="s">
        <v>344</v>
      </c>
      <c r="BE42" s="285"/>
    </row>
    <row r="43" spans="1:61" s="232" customFormat="1" ht="129" customHeight="1" x14ac:dyDescent="0.2">
      <c r="A43" s="214">
        <v>25</v>
      </c>
      <c r="B43" s="215"/>
      <c r="C43" s="286"/>
      <c r="D43" s="287" t="s">
        <v>345</v>
      </c>
      <c r="E43" s="288">
        <v>0.02</v>
      </c>
      <c r="F43" s="289" t="s">
        <v>59</v>
      </c>
      <c r="G43" s="277" t="s">
        <v>346</v>
      </c>
      <c r="H43" s="224" t="s">
        <v>347</v>
      </c>
      <c r="I43" s="224" t="s">
        <v>348</v>
      </c>
      <c r="J43" s="280" t="s">
        <v>113</v>
      </c>
      <c r="K43" s="280" t="s">
        <v>349</v>
      </c>
      <c r="L43" s="290">
        <v>1</v>
      </c>
      <c r="M43" s="290">
        <v>1</v>
      </c>
      <c r="N43" s="291">
        <v>1</v>
      </c>
      <c r="O43" s="291">
        <v>1</v>
      </c>
      <c r="P43" s="292">
        <v>1</v>
      </c>
      <c r="Q43" s="224" t="s">
        <v>64</v>
      </c>
      <c r="R43" s="224" t="s">
        <v>350</v>
      </c>
      <c r="S43" s="293" t="s">
        <v>351</v>
      </c>
      <c r="T43" s="224"/>
      <c r="U43" s="224" t="s">
        <v>88</v>
      </c>
      <c r="V43" s="108" t="s">
        <v>69</v>
      </c>
      <c r="W43" s="108"/>
      <c r="X43" s="224">
        <v>1531</v>
      </c>
      <c r="Y43" s="41" t="s">
        <v>70</v>
      </c>
      <c r="Z43" s="237"/>
      <c r="AA43" s="39" t="str">
        <f>$G$43</f>
        <v>Porcentaje de asistencia a las jornadas programadas por la Dirección Financiera de la SDG</v>
      </c>
      <c r="AB43" s="103">
        <f t="shared" si="0"/>
        <v>1</v>
      </c>
      <c r="AC43" s="291">
        <v>0.5</v>
      </c>
      <c r="AD43" s="181">
        <f>AC43/AB43</f>
        <v>0.5</v>
      </c>
      <c r="AE43" s="294" t="s">
        <v>352</v>
      </c>
      <c r="AF43" s="294" t="s">
        <v>353</v>
      </c>
      <c r="AG43" s="108" t="str">
        <f>$G$43</f>
        <v>Porcentaje de asistencia a las jornadas programadas por la Dirección Financiera de la SDG</v>
      </c>
      <c r="AH43" s="104">
        <f t="shared" si="1"/>
        <v>1</v>
      </c>
      <c r="AI43" s="132">
        <v>1</v>
      </c>
      <c r="AJ43" s="132">
        <v>1</v>
      </c>
      <c r="AK43" s="224" t="s">
        <v>354</v>
      </c>
      <c r="AL43" s="224" t="s">
        <v>353</v>
      </c>
      <c r="AM43" s="108" t="str">
        <f>$G$43</f>
        <v>Porcentaje de asistencia a las jornadas programadas por la Dirección Financiera de la SDG</v>
      </c>
      <c r="AN43" s="104">
        <f t="shared" si="2"/>
        <v>1</v>
      </c>
      <c r="AO43" s="104">
        <v>1</v>
      </c>
      <c r="AP43" s="104">
        <f>+AO43/AN43</f>
        <v>1</v>
      </c>
      <c r="AQ43" s="295" t="s">
        <v>355</v>
      </c>
      <c r="AR43" s="293" t="s">
        <v>356</v>
      </c>
      <c r="AS43" s="230" t="str">
        <f>$G$43</f>
        <v>Porcentaje de asistencia a las jornadas programadas por la Dirección Financiera de la SDG</v>
      </c>
      <c r="AT43" s="103">
        <f t="shared" si="3"/>
        <v>1</v>
      </c>
      <c r="AU43" s="249">
        <v>1</v>
      </c>
      <c r="AV43" s="229">
        <v>1</v>
      </c>
      <c r="AW43" s="416" t="s">
        <v>357</v>
      </c>
      <c r="AX43" s="293" t="s">
        <v>358</v>
      </c>
      <c r="AY43" s="230" t="str">
        <f>$G$43</f>
        <v>Porcentaje de asistencia a las jornadas programadas por la Dirección Financiera de la SDG</v>
      </c>
      <c r="AZ43" s="103">
        <f t="shared" si="4"/>
        <v>1</v>
      </c>
      <c r="BA43" s="249">
        <f>AVERAGE(AU43,AO43,AC43,AI43)</f>
        <v>0.875</v>
      </c>
      <c r="BB43" s="229">
        <f>BA43/AZ43</f>
        <v>0.875</v>
      </c>
      <c r="BC43" s="432">
        <f>BB43*E43</f>
        <v>1.7500000000000002E-2</v>
      </c>
      <c r="BD43" s="416" t="s">
        <v>359</v>
      </c>
      <c r="BE43" s="285"/>
    </row>
    <row r="44" spans="1:61" ht="178.5" customHeight="1" thickBot="1" x14ac:dyDescent="0.25">
      <c r="A44" s="123">
        <v>26</v>
      </c>
      <c r="B44" s="124"/>
      <c r="C44" s="125"/>
      <c r="D44" s="296" t="s">
        <v>360</v>
      </c>
      <c r="E44" s="127">
        <v>0.01</v>
      </c>
      <c r="F44" s="106" t="s">
        <v>80</v>
      </c>
      <c r="G44" s="242" t="s">
        <v>361</v>
      </c>
      <c r="H44" s="106" t="s">
        <v>362</v>
      </c>
      <c r="I44" s="106" t="s">
        <v>348</v>
      </c>
      <c r="J44" s="101" t="s">
        <v>113</v>
      </c>
      <c r="K44" s="101" t="s">
        <v>363</v>
      </c>
      <c r="L44" s="290">
        <v>1</v>
      </c>
      <c r="M44" s="290">
        <v>1</v>
      </c>
      <c r="N44" s="291">
        <v>1</v>
      </c>
      <c r="O44" s="291">
        <v>1</v>
      </c>
      <c r="P44" s="292">
        <v>1</v>
      </c>
      <c r="Q44" s="106" t="s">
        <v>64</v>
      </c>
      <c r="R44" s="146" t="s">
        <v>364</v>
      </c>
      <c r="S44" s="147" t="s">
        <v>86</v>
      </c>
      <c r="T44" s="146"/>
      <c r="U44" s="146" t="s">
        <v>88</v>
      </c>
      <c r="V44" s="98" t="s">
        <v>69</v>
      </c>
      <c r="W44" s="98"/>
      <c r="X44" s="106">
        <v>1531</v>
      </c>
      <c r="Y44" s="41" t="s">
        <v>70</v>
      </c>
      <c r="Z44" s="148"/>
      <c r="AA44" s="108" t="str">
        <f>$G$44</f>
        <v>Porcentaje de reporte de información insumo para contabilidad</v>
      </c>
      <c r="AB44" s="297">
        <v>1</v>
      </c>
      <c r="AC44" s="298">
        <f>6/9</f>
        <v>0.66666666666666663</v>
      </c>
      <c r="AD44" s="181">
        <f>AC44/AB44</f>
        <v>0.66666666666666663</v>
      </c>
      <c r="AE44" s="111" t="s">
        <v>365</v>
      </c>
      <c r="AF44" s="111"/>
      <c r="AG44" s="113" t="str">
        <f>$G$44</f>
        <v>Porcentaje de reporte de información insumo para contabilidad</v>
      </c>
      <c r="AH44" s="114">
        <f t="shared" si="1"/>
        <v>1</v>
      </c>
      <c r="AI44" s="273">
        <v>0.7</v>
      </c>
      <c r="AJ44" s="135">
        <f>AI44/AH44</f>
        <v>0.7</v>
      </c>
      <c r="AK44" s="146" t="s">
        <v>366</v>
      </c>
      <c r="AL44" s="146" t="s">
        <v>367</v>
      </c>
      <c r="AM44" s="383" t="str">
        <f>$G$44</f>
        <v>Porcentaje de reporte de información insumo para contabilidad</v>
      </c>
      <c r="AN44" s="384">
        <f t="shared" si="2"/>
        <v>1</v>
      </c>
      <c r="AO44" s="385">
        <v>1</v>
      </c>
      <c r="AP44" s="117">
        <f t="shared" si="7"/>
        <v>1</v>
      </c>
      <c r="AQ44" s="386" t="s">
        <v>368</v>
      </c>
      <c r="AR44" s="147" t="s">
        <v>369</v>
      </c>
      <c r="AS44" s="383" t="str">
        <f>$G$44</f>
        <v>Porcentaje de reporte de información insumo para contabilidad</v>
      </c>
      <c r="AT44" s="384">
        <f t="shared" si="3"/>
        <v>1</v>
      </c>
      <c r="AU44" s="417">
        <v>1</v>
      </c>
      <c r="AV44" s="427">
        <f>AU44/AT44</f>
        <v>1</v>
      </c>
      <c r="AW44" s="410" t="s">
        <v>370</v>
      </c>
      <c r="AX44" s="410" t="s">
        <v>371</v>
      </c>
      <c r="AY44" s="383" t="str">
        <f>$G$44</f>
        <v>Porcentaje de reporte de información insumo para contabilidad</v>
      </c>
      <c r="AZ44" s="384">
        <f t="shared" si="4"/>
        <v>1</v>
      </c>
      <c r="BA44" s="417">
        <v>1</v>
      </c>
      <c r="BB44" s="427">
        <f>BA44/AZ44</f>
        <v>1</v>
      </c>
      <c r="BC44" s="426">
        <f t="shared" si="8"/>
        <v>0.01</v>
      </c>
      <c r="BD44" s="410" t="s">
        <v>372</v>
      </c>
    </row>
    <row r="45" spans="1:61" ht="93.75" customHeight="1" thickBot="1" x14ac:dyDescent="0.25">
      <c r="A45" s="299"/>
      <c r="B45" s="124"/>
      <c r="C45" s="125"/>
      <c r="D45" s="300" t="s">
        <v>107</v>
      </c>
      <c r="E45" s="183">
        <v>0.17</v>
      </c>
      <c r="F45" s="301"/>
      <c r="G45" s="302"/>
      <c r="H45" s="302"/>
      <c r="I45" s="301"/>
      <c r="J45" s="101"/>
      <c r="K45" s="101"/>
      <c r="L45" s="303"/>
      <c r="M45" s="303"/>
      <c r="N45" s="304"/>
      <c r="O45" s="304"/>
      <c r="P45" s="305"/>
      <c r="Q45" s="306"/>
      <c r="R45" s="306"/>
      <c r="S45" s="307"/>
      <c r="T45" s="306"/>
      <c r="U45" s="306"/>
      <c r="V45" s="306"/>
      <c r="W45" s="306"/>
      <c r="X45" s="306"/>
      <c r="Y45" s="308"/>
      <c r="Z45" s="309"/>
      <c r="AA45" s="108"/>
      <c r="AB45" s="103"/>
      <c r="AC45" s="149"/>
      <c r="AD45" s="110"/>
      <c r="AE45" s="150"/>
      <c r="AF45" s="150"/>
      <c r="AG45" s="113"/>
      <c r="AH45" s="114"/>
      <c r="AI45" s="155"/>
      <c r="AJ45" s="121"/>
      <c r="AK45" s="101"/>
      <c r="AL45" s="101"/>
      <c r="AM45" s="113"/>
      <c r="AN45" s="114"/>
      <c r="AO45" s="153"/>
      <c r="AP45" s="137"/>
      <c r="AQ45" s="310"/>
      <c r="AR45" s="154"/>
      <c r="AS45" s="383"/>
      <c r="AT45" s="384"/>
      <c r="AU45" s="418"/>
      <c r="AV45" s="394"/>
      <c r="AW45" s="396"/>
      <c r="AX45" s="154"/>
      <c r="AY45" s="383"/>
      <c r="AZ45" s="384"/>
      <c r="BA45" s="418"/>
      <c r="BB45" s="394"/>
      <c r="BC45" s="426"/>
      <c r="BD45" s="397"/>
    </row>
    <row r="46" spans="1:61" ht="93.75" customHeight="1" thickBot="1" x14ac:dyDescent="0.25">
      <c r="A46" s="93">
        <v>27</v>
      </c>
      <c r="B46" s="124"/>
      <c r="C46" s="311" t="s">
        <v>373</v>
      </c>
      <c r="D46" s="312" t="s">
        <v>374</v>
      </c>
      <c r="E46" s="183">
        <v>7.0000000000000007E-2</v>
      </c>
      <c r="F46" s="101" t="s">
        <v>59</v>
      </c>
      <c r="G46" s="152" t="s">
        <v>375</v>
      </c>
      <c r="H46" s="313" t="s">
        <v>376</v>
      </c>
      <c r="I46" s="151">
        <v>0.52</v>
      </c>
      <c r="J46" s="101" t="s">
        <v>113</v>
      </c>
      <c r="K46" s="101" t="s">
        <v>377</v>
      </c>
      <c r="L46" s="314">
        <v>1</v>
      </c>
      <c r="M46" s="314">
        <v>1</v>
      </c>
      <c r="N46" s="315">
        <v>1</v>
      </c>
      <c r="O46" s="315">
        <v>1</v>
      </c>
      <c r="P46" s="279">
        <v>1</v>
      </c>
      <c r="Q46" s="101" t="s">
        <v>64</v>
      </c>
      <c r="R46" s="101"/>
      <c r="S46" s="154" t="s">
        <v>86</v>
      </c>
      <c r="T46" s="101"/>
      <c r="U46" s="101" t="s">
        <v>88</v>
      </c>
      <c r="V46" s="98" t="s">
        <v>69</v>
      </c>
      <c r="W46" s="98"/>
      <c r="X46" s="106">
        <v>1531</v>
      </c>
      <c r="Y46" s="41" t="s">
        <v>70</v>
      </c>
      <c r="Z46" s="309"/>
      <c r="AA46" s="108" t="str">
        <f>$G$46</f>
        <v>Porcentaje de Requerimientos Asignados a la Alcaldia Local Respondidos</v>
      </c>
      <c r="AB46" s="103">
        <f t="shared" si="0"/>
        <v>1</v>
      </c>
      <c r="AC46" s="315">
        <f>621/1194</f>
        <v>0.52010050251256279</v>
      </c>
      <c r="AD46" s="181">
        <f>AC46/AB46</f>
        <v>0.52010050251256279</v>
      </c>
      <c r="AE46" s="150" t="s">
        <v>378</v>
      </c>
      <c r="AF46" s="150"/>
      <c r="AG46" s="113" t="str">
        <f>$G$46</f>
        <v>Porcentaje de Requerimientos Asignados a la Alcaldia Local Respondidos</v>
      </c>
      <c r="AH46" s="114">
        <f t="shared" si="1"/>
        <v>1</v>
      </c>
      <c r="AI46" s="316">
        <f>668/894</f>
        <v>0.74720357941834448</v>
      </c>
      <c r="AJ46" s="135">
        <f>AI46/AH46</f>
        <v>0.74720357941834448</v>
      </c>
      <c r="AK46" s="101" t="s">
        <v>379</v>
      </c>
      <c r="AL46" s="101" t="s">
        <v>119</v>
      </c>
      <c r="AM46" s="113" t="str">
        <f>$G$46</f>
        <v>Porcentaje de Requerimientos Asignados a la Alcaldia Local Respondidos</v>
      </c>
      <c r="AN46" s="384">
        <f t="shared" si="2"/>
        <v>1</v>
      </c>
      <c r="AO46" s="387">
        <v>0.62529999999999997</v>
      </c>
      <c r="AP46" s="117">
        <f>AO46/AN46</f>
        <v>0.62529999999999997</v>
      </c>
      <c r="AQ46" s="310" t="s">
        <v>380</v>
      </c>
      <c r="AR46" s="154"/>
      <c r="AS46" s="383" t="str">
        <f>$G$46</f>
        <v>Porcentaje de Requerimientos Asignados a la Alcaldia Local Respondidos</v>
      </c>
      <c r="AT46" s="384">
        <f t="shared" si="3"/>
        <v>1</v>
      </c>
      <c r="AU46" s="419">
        <f>700/888</f>
        <v>0.78828828828828834</v>
      </c>
      <c r="AV46" s="117">
        <f>AU46/AT46</f>
        <v>0.78828828828828834</v>
      </c>
      <c r="AW46" s="396" t="s">
        <v>381</v>
      </c>
      <c r="AX46" s="154" t="s">
        <v>382</v>
      </c>
      <c r="AY46" s="383" t="str">
        <f>$G$46</f>
        <v>Porcentaje de Requerimientos Asignados a la Alcaldia Local Respondidos</v>
      </c>
      <c r="AZ46" s="384">
        <f t="shared" si="4"/>
        <v>1</v>
      </c>
      <c r="BA46" s="419">
        <f>AVERAGE(AU46,AO46,AI46,AC46)</f>
        <v>0.67022309255479884</v>
      </c>
      <c r="BB46" s="117">
        <f>BA46/AZ46</f>
        <v>0.67022309255479884</v>
      </c>
      <c r="BC46" s="426">
        <f>BB46*E46</f>
        <v>4.6915616478835923E-2</v>
      </c>
      <c r="BD46" s="402" t="s">
        <v>383</v>
      </c>
    </row>
    <row r="47" spans="1:61" ht="93.75" customHeight="1" thickBot="1" x14ac:dyDescent="0.25">
      <c r="A47" s="93"/>
      <c r="B47" s="124"/>
      <c r="C47" s="317"/>
      <c r="D47" s="318" t="s">
        <v>107</v>
      </c>
      <c r="E47" s="178">
        <v>7.0000000000000007E-2</v>
      </c>
      <c r="F47" s="163"/>
      <c r="G47" s="319"/>
      <c r="H47" s="319"/>
      <c r="I47" s="163"/>
      <c r="J47" s="101"/>
      <c r="K47" s="101"/>
      <c r="L47" s="320"/>
      <c r="M47" s="320"/>
      <c r="N47" s="170"/>
      <c r="O47" s="170"/>
      <c r="P47" s="320"/>
      <c r="Q47" s="163"/>
      <c r="R47" s="163"/>
      <c r="S47" s="167"/>
      <c r="T47" s="163"/>
      <c r="U47" s="163"/>
      <c r="V47" s="321"/>
      <c r="W47" s="321"/>
      <c r="X47" s="321"/>
      <c r="Y47" s="322"/>
      <c r="Z47" s="323"/>
      <c r="AA47" s="108"/>
      <c r="AB47" s="103"/>
      <c r="AC47" s="170"/>
      <c r="AD47" s="110"/>
      <c r="AE47" s="171"/>
      <c r="AF47" s="171"/>
      <c r="AG47" s="113"/>
      <c r="AH47" s="114"/>
      <c r="AI47" s="173"/>
      <c r="AJ47" s="121"/>
      <c r="AK47" s="163"/>
      <c r="AL47" s="163"/>
      <c r="AM47" s="113"/>
      <c r="AN47" s="114"/>
      <c r="AO47" s="174"/>
      <c r="AP47" s="137"/>
      <c r="AQ47" s="175"/>
      <c r="AR47" s="167"/>
      <c r="AS47" s="383"/>
      <c r="AT47" s="384"/>
      <c r="AU47" s="399"/>
      <c r="AV47" s="394"/>
      <c r="AW47" s="400"/>
      <c r="AX47" s="167"/>
      <c r="AY47" s="383"/>
      <c r="AZ47" s="384"/>
      <c r="BA47" s="399"/>
      <c r="BB47" s="394"/>
      <c r="BC47" s="426"/>
      <c r="BD47" s="401"/>
    </row>
    <row r="48" spans="1:61" s="232" customFormat="1" ht="210.75" thickBot="1" x14ac:dyDescent="0.25">
      <c r="A48" s="214">
        <v>28</v>
      </c>
      <c r="B48" s="215"/>
      <c r="C48" s="324" t="s">
        <v>384</v>
      </c>
      <c r="D48" s="325" t="s">
        <v>385</v>
      </c>
      <c r="E48" s="326">
        <v>0.05</v>
      </c>
      <c r="F48" s="327" t="s">
        <v>80</v>
      </c>
      <c r="G48" s="268" t="s">
        <v>386</v>
      </c>
      <c r="H48" s="268" t="s">
        <v>387</v>
      </c>
      <c r="I48" s="327">
        <v>9976</v>
      </c>
      <c r="J48" s="108" t="s">
        <v>83</v>
      </c>
      <c r="K48" s="108" t="s">
        <v>388</v>
      </c>
      <c r="L48" s="327"/>
      <c r="M48" s="327"/>
      <c r="N48" s="328">
        <v>0.5</v>
      </c>
      <c r="O48" s="328" t="s">
        <v>389</v>
      </c>
      <c r="P48" s="328">
        <v>1</v>
      </c>
      <c r="Q48" s="327" t="s">
        <v>64</v>
      </c>
      <c r="R48" s="327" t="s">
        <v>390</v>
      </c>
      <c r="S48" s="327" t="s">
        <v>391</v>
      </c>
      <c r="T48" s="108" t="s">
        <v>392</v>
      </c>
      <c r="U48" s="108" t="s">
        <v>68</v>
      </c>
      <c r="V48" s="108" t="s">
        <v>69</v>
      </c>
      <c r="W48" s="108"/>
      <c r="X48" s="224">
        <v>1531</v>
      </c>
      <c r="Y48" s="41" t="s">
        <v>70</v>
      </c>
      <c r="Z48" s="225"/>
      <c r="AA48" s="108" t="str">
        <f>$G$48</f>
        <v>TRD de contratos aplicada para la serie de contratos en la alcaldía local para la documentación producida entre el 29 de diciembre de 2006 al 29 de septiembre de 2016</v>
      </c>
      <c r="AB48" s="109">
        <f t="shared" si="0"/>
        <v>0</v>
      </c>
      <c r="AC48" s="109" t="s">
        <v>235</v>
      </c>
      <c r="AD48" s="109" t="s">
        <v>235</v>
      </c>
      <c r="AE48" s="109" t="s">
        <v>235</v>
      </c>
      <c r="AF48" s="109" t="s">
        <v>235</v>
      </c>
      <c r="AG48" s="108" t="str">
        <f>$G$48</f>
        <v>TRD de contratos aplicada para la serie de contratos en la alcaldía local para la documentación producida entre el 29 de diciembre de 2006 al 29 de septiembre de 2016</v>
      </c>
      <c r="AH48" s="196">
        <f t="shared" si="1"/>
        <v>0</v>
      </c>
      <c r="AI48" s="196"/>
      <c r="AJ48" s="110" t="s">
        <v>169</v>
      </c>
      <c r="AK48" s="108"/>
      <c r="AL48" s="108"/>
      <c r="AM48" s="108" t="str">
        <f>$G$48</f>
        <v>TRD de contratos aplicada para la serie de contratos en la alcaldía local para la documentación producida entre el 29 de diciembre de 2006 al 29 de septiembre de 2016</v>
      </c>
      <c r="AN48" s="104">
        <v>0.5</v>
      </c>
      <c r="AO48" s="329">
        <v>0.40060000000000001</v>
      </c>
      <c r="AP48" s="229">
        <f>AO48/AN48</f>
        <v>0.80120000000000002</v>
      </c>
      <c r="AQ48" s="206" t="s">
        <v>393</v>
      </c>
      <c r="AR48" s="230" t="s">
        <v>394</v>
      </c>
      <c r="AS48" s="230" t="str">
        <f>$G$48</f>
        <v>TRD de contratos aplicada para la serie de contratos en la alcaldía local para la documentación producida entre el 29 de diciembre de 2006 al 29 de septiembre de 2016</v>
      </c>
      <c r="AT48" s="103">
        <v>0.5</v>
      </c>
      <c r="AU48" s="351">
        <f>46.48%-AO48</f>
        <v>6.4199999999999979E-2</v>
      </c>
      <c r="AV48" s="229">
        <f>AU48/AT48</f>
        <v>0.12839999999999996</v>
      </c>
      <c r="AW48" s="207" t="s">
        <v>395</v>
      </c>
      <c r="AX48" s="230" t="s">
        <v>396</v>
      </c>
      <c r="AY48" s="230" t="str">
        <f>$G$48</f>
        <v>TRD de contratos aplicada para la serie de contratos en la alcaldía local para la documentación producida entre el 29 de diciembre de 2006 al 29 de septiembre de 2016</v>
      </c>
      <c r="AZ48" s="180">
        <f t="shared" si="4"/>
        <v>1</v>
      </c>
      <c r="BA48" s="429">
        <f>AU48+AO48</f>
        <v>0.46479999999999999</v>
      </c>
      <c r="BB48" s="430">
        <f>BA48/AZ48</f>
        <v>0.46479999999999999</v>
      </c>
      <c r="BC48" s="432">
        <f>BB48*E48</f>
        <v>2.324E-2</v>
      </c>
      <c r="BD48" s="421" t="s">
        <v>397</v>
      </c>
      <c r="BE48" s="285"/>
    </row>
    <row r="49" spans="1:57" s="232" customFormat="1" ht="81" customHeight="1" thickBot="1" x14ac:dyDescent="0.25">
      <c r="A49" s="330"/>
      <c r="B49" s="215"/>
      <c r="C49" s="331"/>
      <c r="D49" s="332" t="s">
        <v>107</v>
      </c>
      <c r="E49" s="333">
        <v>0.05</v>
      </c>
      <c r="F49" s="280"/>
      <c r="G49" s="150"/>
      <c r="H49" s="150"/>
      <c r="I49" s="280"/>
      <c r="J49" s="280"/>
      <c r="K49" s="280"/>
      <c r="L49" s="279"/>
      <c r="M49" s="279"/>
      <c r="N49" s="334"/>
      <c r="O49" s="334"/>
      <c r="P49" s="280"/>
      <c r="Q49" s="280"/>
      <c r="R49" s="280"/>
      <c r="S49" s="283"/>
      <c r="T49" s="280"/>
      <c r="U49" s="280"/>
      <c r="V49" s="280"/>
      <c r="W49" s="280"/>
      <c r="X49" s="280"/>
      <c r="Y49" s="40"/>
      <c r="Z49" s="335"/>
      <c r="AA49" s="108"/>
      <c r="AB49" s="103"/>
      <c r="AC49" s="149"/>
      <c r="AD49" s="110"/>
      <c r="AE49" s="150"/>
      <c r="AF49" s="150"/>
      <c r="AG49" s="108"/>
      <c r="AH49" s="104"/>
      <c r="AI49" s="284"/>
      <c r="AJ49" s="110"/>
      <c r="AK49" s="280"/>
      <c r="AL49" s="280"/>
      <c r="AM49" s="108"/>
      <c r="AN49" s="104"/>
      <c r="AO49" s="281"/>
      <c r="AP49" s="228"/>
      <c r="AQ49" s="282"/>
      <c r="AR49" s="283"/>
      <c r="AS49" s="230"/>
      <c r="AT49" s="103"/>
      <c r="AV49" s="413"/>
      <c r="AW49" s="414"/>
      <c r="AX49" s="283"/>
      <c r="AY49" s="230"/>
      <c r="AZ49" s="103"/>
      <c r="BA49" s="420"/>
      <c r="BB49" s="413"/>
      <c r="BC49" s="432"/>
      <c r="BD49" s="415"/>
      <c r="BE49" s="285"/>
    </row>
    <row r="50" spans="1:57" s="232" customFormat="1" ht="113.25" customHeight="1" thickBot="1" x14ac:dyDescent="0.25">
      <c r="A50" s="214">
        <v>31</v>
      </c>
      <c r="B50" s="215"/>
      <c r="C50" s="336" t="s">
        <v>398</v>
      </c>
      <c r="D50" s="325" t="s">
        <v>399</v>
      </c>
      <c r="E50" s="326">
        <v>0.05</v>
      </c>
      <c r="F50" s="108" t="s">
        <v>59</v>
      </c>
      <c r="G50" s="112" t="s">
        <v>400</v>
      </c>
      <c r="H50" s="108" t="s">
        <v>401</v>
      </c>
      <c r="I50" s="108" t="s">
        <v>231</v>
      </c>
      <c r="J50" s="108" t="s">
        <v>113</v>
      </c>
      <c r="K50" s="108" t="s">
        <v>402</v>
      </c>
      <c r="L50" s="104"/>
      <c r="M50" s="104"/>
      <c r="N50" s="104">
        <v>1</v>
      </c>
      <c r="O50" s="104">
        <v>1</v>
      </c>
      <c r="P50" s="104">
        <v>1</v>
      </c>
      <c r="Q50" s="108" t="s">
        <v>64</v>
      </c>
      <c r="R50" s="108" t="s">
        <v>403</v>
      </c>
      <c r="S50" s="108" t="s">
        <v>404</v>
      </c>
      <c r="T50" s="108" t="s">
        <v>405</v>
      </c>
      <c r="U50" s="108" t="s">
        <v>68</v>
      </c>
      <c r="V50" s="108" t="s">
        <v>69</v>
      </c>
      <c r="W50" s="108"/>
      <c r="X50" s="224">
        <v>1531</v>
      </c>
      <c r="Y50" s="41" t="s">
        <v>70</v>
      </c>
      <c r="Z50" s="335"/>
      <c r="AA50" s="108" t="str">
        <f>$G$50</f>
        <v>Porcentaje del lineamientos de gestión de TIC Impartidas por la DTI del nivel central Cumplidas</v>
      </c>
      <c r="AB50" s="103">
        <f t="shared" si="0"/>
        <v>0</v>
      </c>
      <c r="AC50" s="109" t="s">
        <v>235</v>
      </c>
      <c r="AD50" s="109" t="s">
        <v>235</v>
      </c>
      <c r="AE50" s="109" t="s">
        <v>235</v>
      </c>
      <c r="AF50" s="109" t="s">
        <v>235</v>
      </c>
      <c r="AG50" s="108" t="str">
        <f>$G$50</f>
        <v>Porcentaje del lineamientos de gestión de TIC Impartidas por la DTI del nivel central Cumplidas</v>
      </c>
      <c r="AH50" s="104">
        <f t="shared" si="1"/>
        <v>0</v>
      </c>
      <c r="AI50" s="337"/>
      <c r="AJ50" s="110" t="s">
        <v>169</v>
      </c>
      <c r="AK50" s="280"/>
      <c r="AL50" s="280"/>
      <c r="AM50" s="108" t="str">
        <f>$G$50</f>
        <v>Porcentaje del lineamientos de gestión de TIC Impartidas por la DTI del nivel central Cumplidas</v>
      </c>
      <c r="AN50" s="104">
        <f t="shared" si="2"/>
        <v>1</v>
      </c>
      <c r="AO50" s="378">
        <v>0.82</v>
      </c>
      <c r="AP50" s="181">
        <f>AO50/AN50</f>
        <v>0.82</v>
      </c>
      <c r="AQ50" s="282" t="s">
        <v>406</v>
      </c>
      <c r="AR50" s="283" t="s">
        <v>407</v>
      </c>
      <c r="AS50" s="230" t="str">
        <f>$G$50</f>
        <v>Porcentaje del lineamientos de gestión de TIC Impartidas por la DTI del nivel central Cumplidas</v>
      </c>
      <c r="AT50" s="103">
        <f t="shared" si="3"/>
        <v>1</v>
      </c>
      <c r="AU50" s="428">
        <v>0.84</v>
      </c>
      <c r="AV50" s="229">
        <f>AU50/AT50</f>
        <v>0.84</v>
      </c>
      <c r="AW50" s="414" t="s">
        <v>408</v>
      </c>
      <c r="AX50" s="283" t="s">
        <v>409</v>
      </c>
      <c r="AY50" s="230" t="str">
        <f>$G$50</f>
        <v>Porcentaje del lineamientos de gestión de TIC Impartidas por la DTI del nivel central Cumplidas</v>
      </c>
      <c r="AZ50" s="103">
        <f t="shared" si="4"/>
        <v>1</v>
      </c>
      <c r="BA50" s="428">
        <f>AVERAGE(AU50,AO50)</f>
        <v>0.83</v>
      </c>
      <c r="BB50" s="229">
        <f>BA50/AZ50</f>
        <v>0.83</v>
      </c>
      <c r="BC50" s="432">
        <f>BB50*E50</f>
        <v>4.1500000000000002E-2</v>
      </c>
      <c r="BD50" s="415" t="s">
        <v>410</v>
      </c>
      <c r="BE50" s="285"/>
    </row>
    <row r="51" spans="1:57" s="232" customFormat="1" ht="93.75" customHeight="1" thickBot="1" x14ac:dyDescent="0.25">
      <c r="A51" s="214"/>
      <c r="B51" s="338"/>
      <c r="C51" s="339"/>
      <c r="D51" s="340" t="s">
        <v>107</v>
      </c>
      <c r="E51" s="333">
        <v>0.05</v>
      </c>
      <c r="F51" s="224"/>
      <c r="G51" s="150"/>
      <c r="H51" s="280"/>
      <c r="I51" s="280"/>
      <c r="J51" s="280"/>
      <c r="K51" s="280"/>
      <c r="L51" s="279"/>
      <c r="M51" s="279"/>
      <c r="N51" s="334"/>
      <c r="O51" s="334"/>
      <c r="P51" s="279"/>
      <c r="Q51" s="280"/>
      <c r="R51" s="280"/>
      <c r="S51" s="283"/>
      <c r="T51" s="280"/>
      <c r="U51" s="280"/>
      <c r="V51" s="280"/>
      <c r="W51" s="280"/>
      <c r="X51" s="280"/>
      <c r="Y51" s="40"/>
      <c r="Z51" s="335"/>
      <c r="AA51" s="108"/>
      <c r="AB51" s="103"/>
      <c r="AC51" s="341"/>
      <c r="AD51" s="110"/>
      <c r="AE51" s="150"/>
      <c r="AF51" s="150"/>
      <c r="AG51" s="108"/>
      <c r="AH51" s="104"/>
      <c r="AI51" s="337"/>
      <c r="AJ51" s="110"/>
      <c r="AK51" s="280"/>
      <c r="AL51" s="280"/>
      <c r="AM51" s="108"/>
      <c r="AN51" s="104"/>
      <c r="AO51" s="281"/>
      <c r="AP51" s="228"/>
      <c r="AQ51" s="282"/>
      <c r="AR51" s="283"/>
      <c r="AS51" s="230"/>
      <c r="AT51" s="103"/>
      <c r="AU51" s="341"/>
      <c r="AV51" s="413"/>
      <c r="AW51" s="414"/>
      <c r="AX51" s="283"/>
      <c r="AY51" s="230"/>
      <c r="AZ51" s="103"/>
      <c r="BA51" s="341"/>
      <c r="BB51" s="413"/>
      <c r="BC51" s="432"/>
      <c r="BD51" s="415"/>
      <c r="BE51" s="285"/>
    </row>
    <row r="52" spans="1:57" s="232" customFormat="1" ht="218.25" customHeight="1" thickBot="1" x14ac:dyDescent="0.25">
      <c r="A52" s="214">
        <v>32</v>
      </c>
      <c r="B52" s="454" t="s">
        <v>411</v>
      </c>
      <c r="C52" s="474" t="s">
        <v>412</v>
      </c>
      <c r="D52" s="342" t="s">
        <v>413</v>
      </c>
      <c r="E52" s="343">
        <v>0.03</v>
      </c>
      <c r="F52" s="344" t="s">
        <v>414</v>
      </c>
      <c r="G52" s="344" t="s">
        <v>415</v>
      </c>
      <c r="H52" s="344" t="s">
        <v>416</v>
      </c>
      <c r="I52" s="344"/>
      <c r="J52" s="345" t="s">
        <v>83</v>
      </c>
      <c r="K52" s="344" t="s">
        <v>417</v>
      </c>
      <c r="L52" s="345">
        <v>0</v>
      </c>
      <c r="M52" s="345">
        <v>0</v>
      </c>
      <c r="N52" s="345">
        <v>0</v>
      </c>
      <c r="O52" s="345">
        <v>1</v>
      </c>
      <c r="P52" s="345">
        <v>1</v>
      </c>
      <c r="Q52" s="108" t="s">
        <v>64</v>
      </c>
      <c r="R52" s="108" t="s">
        <v>418</v>
      </c>
      <c r="S52" s="224"/>
      <c r="T52" s="108" t="s">
        <v>419</v>
      </c>
      <c r="U52" s="108" t="s">
        <v>68</v>
      </c>
      <c r="V52" s="108" t="s">
        <v>69</v>
      </c>
      <c r="W52" s="108"/>
      <c r="X52" s="224">
        <v>1531</v>
      </c>
      <c r="Y52" s="41" t="s">
        <v>70</v>
      </c>
      <c r="Z52" s="225"/>
      <c r="AA52" s="108" t="str">
        <f>$G$52</f>
        <v>Ejercicios de evaluación de los requisitos legales aplicables el proceso/Alcaldía realizados</v>
      </c>
      <c r="AB52" s="109">
        <f t="shared" si="0"/>
        <v>0</v>
      </c>
      <c r="AC52" s="109" t="s">
        <v>420</v>
      </c>
      <c r="AD52" s="109" t="s">
        <v>420</v>
      </c>
      <c r="AE52" s="112" t="s">
        <v>421</v>
      </c>
      <c r="AF52" s="112"/>
      <c r="AG52" s="108" t="str">
        <f>$G$52</f>
        <v>Ejercicios de evaluación de los requisitos legales aplicables el proceso/Alcaldía realizados</v>
      </c>
      <c r="AH52" s="196">
        <f t="shared" si="1"/>
        <v>0</v>
      </c>
      <c r="AI52" s="196"/>
      <c r="AJ52" s="110" t="s">
        <v>169</v>
      </c>
      <c r="AK52" s="108"/>
      <c r="AL52" s="108"/>
      <c r="AM52" s="108" t="str">
        <f>$G$52</f>
        <v>Ejercicios de evaluación de los requisitos legales aplicables el proceso/Alcaldía realizados</v>
      </c>
      <c r="AN52" s="196">
        <f t="shared" si="2"/>
        <v>0</v>
      </c>
      <c r="AO52" s="228"/>
      <c r="AP52" s="228" t="s">
        <v>91</v>
      </c>
      <c r="AQ52" s="228" t="s">
        <v>91</v>
      </c>
      <c r="AR52" s="230"/>
      <c r="AS52" s="230" t="str">
        <f>$G$52</f>
        <v>Ejercicios de evaluación de los requisitos legales aplicables el proceso/Alcaldía realizados</v>
      </c>
      <c r="AT52" s="109">
        <f t="shared" si="3"/>
        <v>1</v>
      </c>
      <c r="AU52" s="109">
        <v>1</v>
      </c>
      <c r="AV52" s="229">
        <f>AU52/AT52</f>
        <v>1</v>
      </c>
      <c r="AW52" s="207" t="s">
        <v>422</v>
      </c>
      <c r="AX52" s="230" t="s">
        <v>423</v>
      </c>
      <c r="AY52" s="230" t="str">
        <f>$G$52</f>
        <v>Ejercicios de evaluación de los requisitos legales aplicables el proceso/Alcaldía realizados</v>
      </c>
      <c r="AZ52" s="109">
        <f t="shared" si="4"/>
        <v>1</v>
      </c>
      <c r="BA52" s="109">
        <v>1</v>
      </c>
      <c r="BB52" s="229">
        <f>BA52/AZ52</f>
        <v>1</v>
      </c>
      <c r="BC52" s="432">
        <f t="shared" ref="BC52:BC58" si="11">BB52*E52</f>
        <v>0.03</v>
      </c>
      <c r="BD52" s="407" t="s">
        <v>422</v>
      </c>
      <c r="BE52" s="285"/>
    </row>
    <row r="53" spans="1:57" s="232" customFormat="1" ht="180.75" customHeight="1" thickBot="1" x14ac:dyDescent="0.25">
      <c r="A53" s="214">
        <v>36</v>
      </c>
      <c r="B53" s="455"/>
      <c r="C53" s="475"/>
      <c r="D53" s="342" t="s">
        <v>424</v>
      </c>
      <c r="E53" s="343">
        <v>0.03</v>
      </c>
      <c r="F53" s="344" t="s">
        <v>414</v>
      </c>
      <c r="G53" s="344" t="s">
        <v>425</v>
      </c>
      <c r="H53" s="344" t="s">
        <v>426</v>
      </c>
      <c r="I53" s="344"/>
      <c r="J53" s="345" t="s">
        <v>83</v>
      </c>
      <c r="K53" s="344" t="s">
        <v>425</v>
      </c>
      <c r="L53" s="345">
        <v>0</v>
      </c>
      <c r="M53" s="345">
        <v>1</v>
      </c>
      <c r="N53" s="345">
        <v>0</v>
      </c>
      <c r="O53" s="345">
        <v>1</v>
      </c>
      <c r="P53" s="345">
        <v>2</v>
      </c>
      <c r="Q53" s="224" t="s">
        <v>64</v>
      </c>
      <c r="R53" s="224" t="s">
        <v>427</v>
      </c>
      <c r="S53" s="224" t="s">
        <v>428</v>
      </c>
      <c r="T53" s="224" t="s">
        <v>429</v>
      </c>
      <c r="U53" s="224" t="s">
        <v>68</v>
      </c>
      <c r="V53" s="108" t="s">
        <v>69</v>
      </c>
      <c r="W53" s="108"/>
      <c r="X53" s="224">
        <v>1531</v>
      </c>
      <c r="Y53" s="41" t="s">
        <v>70</v>
      </c>
      <c r="Z53" s="237"/>
      <c r="AA53" s="108" t="str">
        <f>$G$53</f>
        <v>Mediciones de desempeño ambiental realizadas en el proceso/alcaldia local</v>
      </c>
      <c r="AB53" s="109">
        <f t="shared" si="0"/>
        <v>0</v>
      </c>
      <c r="AC53" s="109" t="s">
        <v>420</v>
      </c>
      <c r="AD53" s="109" t="s">
        <v>420</v>
      </c>
      <c r="AE53" s="112" t="s">
        <v>430</v>
      </c>
      <c r="AF53" s="112"/>
      <c r="AG53" s="108" t="str">
        <f>$G$53</f>
        <v>Mediciones de desempeño ambiental realizadas en el proceso/alcaldia local</v>
      </c>
      <c r="AH53" s="196">
        <f t="shared" si="1"/>
        <v>1</v>
      </c>
      <c r="AI53" s="196">
        <v>1</v>
      </c>
      <c r="AJ53" s="238">
        <v>1</v>
      </c>
      <c r="AK53" s="108" t="s">
        <v>431</v>
      </c>
      <c r="AL53" s="108" t="s">
        <v>432</v>
      </c>
      <c r="AM53" s="108" t="str">
        <f>$G$53</f>
        <v>Mediciones de desempeño ambiental realizadas en el proceso/alcaldia local</v>
      </c>
      <c r="AN53" s="196">
        <f t="shared" si="2"/>
        <v>0</v>
      </c>
      <c r="AO53" s="228"/>
      <c r="AP53" s="228" t="s">
        <v>91</v>
      </c>
      <c r="AQ53" s="228" t="s">
        <v>91</v>
      </c>
      <c r="AR53" s="230"/>
      <c r="AS53" s="230" t="str">
        <f>$G$53</f>
        <v>Mediciones de desempeño ambiental realizadas en el proceso/alcaldia local</v>
      </c>
      <c r="AT53" s="109">
        <f t="shared" si="3"/>
        <v>1</v>
      </c>
      <c r="AU53" s="109">
        <v>1</v>
      </c>
      <c r="AV53" s="229">
        <f>AU53/AT53</f>
        <v>1</v>
      </c>
      <c r="AW53" s="421" t="s">
        <v>433</v>
      </c>
      <c r="AX53" s="421" t="s">
        <v>434</v>
      </c>
      <c r="AY53" s="230" t="str">
        <f>$G$53</f>
        <v>Mediciones de desempeño ambiental realizadas en el proceso/alcaldia local</v>
      </c>
      <c r="AZ53" s="109">
        <f t="shared" si="4"/>
        <v>2</v>
      </c>
      <c r="BA53" s="109">
        <v>2</v>
      </c>
      <c r="BB53" s="229">
        <f>BA53/AZ53</f>
        <v>1</v>
      </c>
      <c r="BC53" s="432">
        <f t="shared" si="11"/>
        <v>0.03</v>
      </c>
      <c r="BD53" s="421" t="s">
        <v>435</v>
      </c>
      <c r="BE53" s="285"/>
    </row>
    <row r="54" spans="1:57" s="232" customFormat="1" ht="408.75" customHeight="1" thickBot="1" x14ac:dyDescent="0.25">
      <c r="A54" s="233">
        <v>37</v>
      </c>
      <c r="B54" s="455"/>
      <c r="C54" s="475"/>
      <c r="D54" s="346" t="s">
        <v>436</v>
      </c>
      <c r="E54" s="347">
        <v>2.5000000000000001E-2</v>
      </c>
      <c r="F54" s="345" t="s">
        <v>414</v>
      </c>
      <c r="G54" s="348" t="s">
        <v>437</v>
      </c>
      <c r="H54" s="348" t="s">
        <v>438</v>
      </c>
      <c r="I54" s="224">
        <v>643</v>
      </c>
      <c r="J54" s="224" t="s">
        <v>83</v>
      </c>
      <c r="K54" s="348" t="s">
        <v>439</v>
      </c>
      <c r="L54" s="349"/>
      <c r="M54" s="349"/>
      <c r="N54" s="349"/>
      <c r="O54" s="390">
        <v>1</v>
      </c>
      <c r="P54" s="390">
        <v>1</v>
      </c>
      <c r="Q54" s="224" t="s">
        <v>64</v>
      </c>
      <c r="R54" s="224" t="s">
        <v>440</v>
      </c>
      <c r="S54" s="224" t="s">
        <v>441</v>
      </c>
      <c r="T54" s="224" t="s">
        <v>442</v>
      </c>
      <c r="U54" s="224" t="s">
        <v>68</v>
      </c>
      <c r="V54" s="108" t="s">
        <v>69</v>
      </c>
      <c r="W54" s="108"/>
      <c r="X54" s="224">
        <v>1531</v>
      </c>
      <c r="Y54" s="41" t="s">
        <v>70</v>
      </c>
      <c r="Z54" s="237"/>
      <c r="AA54" s="108" t="str">
        <f>$G$54</f>
        <v xml:space="preserve">Porcentaje de requerimientos ciudadanos con respuesta de fondo ingresados en la vigencia 2017, según verificación efectuada por el proceso de Servicio a la Ciudadanía </v>
      </c>
      <c r="AB54" s="109">
        <f t="shared" si="0"/>
        <v>0</v>
      </c>
      <c r="AC54" s="109">
        <v>199</v>
      </c>
      <c r="AD54" s="103">
        <v>1</v>
      </c>
      <c r="AE54" s="112" t="s">
        <v>443</v>
      </c>
      <c r="AF54" s="112" t="s">
        <v>444</v>
      </c>
      <c r="AG54" s="108" t="str">
        <f>$G$54</f>
        <v xml:space="preserve">Porcentaje de requerimientos ciudadanos con respuesta de fondo ingresados en la vigencia 2017, según verificación efectuada por el proceso de Servicio a la Ciudadanía </v>
      </c>
      <c r="AH54" s="196">
        <f t="shared" si="1"/>
        <v>0</v>
      </c>
      <c r="AI54" s="196">
        <v>199</v>
      </c>
      <c r="AJ54" s="110" t="e">
        <f>+(AC54-AI54)/(AB54-AH54)</f>
        <v>#DIV/0!</v>
      </c>
      <c r="AK54" s="108" t="s">
        <v>445</v>
      </c>
      <c r="AL54" s="108"/>
      <c r="AM54" s="108" t="str">
        <f>$G$54</f>
        <v xml:space="preserve">Porcentaje de requerimientos ciudadanos con respuesta de fondo ingresados en la vigencia 2017, según verificación efectuada por el proceso de Servicio a la Ciudadanía </v>
      </c>
      <c r="AN54" s="109">
        <f t="shared" si="2"/>
        <v>0</v>
      </c>
      <c r="AO54" s="228"/>
      <c r="AP54" s="229" t="s">
        <v>91</v>
      </c>
      <c r="AQ54" s="389" t="s">
        <v>91</v>
      </c>
      <c r="AR54" s="375"/>
      <c r="AS54" s="230" t="str">
        <f>$G$54</f>
        <v xml:space="preserve">Porcentaje de requerimientos ciudadanos con respuesta de fondo ingresados en la vigencia 2017, según verificación efectuada por el proceso de Servicio a la Ciudadanía </v>
      </c>
      <c r="AT54" s="180">
        <f t="shared" si="3"/>
        <v>1</v>
      </c>
      <c r="AU54" s="420">
        <v>0.93300000000000005</v>
      </c>
      <c r="AV54" s="229">
        <f>AU54/AT54</f>
        <v>0.93300000000000005</v>
      </c>
      <c r="AW54" s="207" t="s">
        <v>446</v>
      </c>
      <c r="AX54" s="230" t="s">
        <v>447</v>
      </c>
      <c r="AY54" s="230" t="str">
        <f>$G$54</f>
        <v xml:space="preserve">Porcentaje de requerimientos ciudadanos con respuesta de fondo ingresados en la vigencia 2017, según verificación efectuada por el proceso de Servicio a la Ciudadanía </v>
      </c>
      <c r="AZ54" s="180">
        <f t="shared" si="4"/>
        <v>1</v>
      </c>
      <c r="BA54" s="420">
        <v>0.93300000000000005</v>
      </c>
      <c r="BB54" s="229">
        <f>BA54/AZ54</f>
        <v>0.93300000000000005</v>
      </c>
      <c r="BC54" s="432">
        <f t="shared" si="11"/>
        <v>2.3325000000000002E-2</v>
      </c>
      <c r="BD54" s="207" t="s">
        <v>446</v>
      </c>
      <c r="BE54" s="285"/>
    </row>
    <row r="55" spans="1:57" s="232" customFormat="1" ht="135.75" thickBot="1" x14ac:dyDescent="0.25">
      <c r="A55" s="214">
        <v>38</v>
      </c>
      <c r="B55" s="455"/>
      <c r="C55" s="475"/>
      <c r="D55" s="342" t="s">
        <v>448</v>
      </c>
      <c r="E55" s="388">
        <v>2.5000000000000001E-2</v>
      </c>
      <c r="F55" s="344" t="s">
        <v>414</v>
      </c>
      <c r="G55" s="344" t="s">
        <v>449</v>
      </c>
      <c r="H55" s="344" t="s">
        <v>450</v>
      </c>
      <c r="I55" s="344"/>
      <c r="J55" s="345" t="s">
        <v>83</v>
      </c>
      <c r="K55" s="344" t="s">
        <v>451</v>
      </c>
      <c r="L55" s="345">
        <v>0</v>
      </c>
      <c r="M55" s="345">
        <v>1</v>
      </c>
      <c r="N55" s="345">
        <v>1</v>
      </c>
      <c r="O55" s="345">
        <v>0</v>
      </c>
      <c r="P55" s="345">
        <v>2</v>
      </c>
      <c r="Q55" s="224" t="s">
        <v>64</v>
      </c>
      <c r="R55" s="224" t="s">
        <v>452</v>
      </c>
      <c r="S55" s="224" t="s">
        <v>453</v>
      </c>
      <c r="T55" s="224" t="s">
        <v>454</v>
      </c>
      <c r="U55" s="224" t="s">
        <v>68</v>
      </c>
      <c r="V55" s="108" t="s">
        <v>69</v>
      </c>
      <c r="W55" s="108"/>
      <c r="X55" s="224">
        <v>1531</v>
      </c>
      <c r="Y55" s="41" t="s">
        <v>70</v>
      </c>
      <c r="Z55" s="237"/>
      <c r="AA55" s="108" t="str">
        <f>$G$55</f>
        <v>Buenas practicas y lecciones aprendidas identificadas por proceso o Alcaldía Local en la herramienta de gestión del conocimiento (AGORA)</v>
      </c>
      <c r="AB55" s="109">
        <f t="shared" si="0"/>
        <v>0</v>
      </c>
      <c r="AC55" s="109" t="s">
        <v>420</v>
      </c>
      <c r="AD55" s="109" t="s">
        <v>420</v>
      </c>
      <c r="AE55" s="112" t="s">
        <v>455</v>
      </c>
      <c r="AF55" s="112"/>
      <c r="AG55" s="108" t="str">
        <f>$G$55</f>
        <v>Buenas practicas y lecciones aprendidas identificadas por proceso o Alcaldía Local en la herramienta de gestión del conocimiento (AGORA)</v>
      </c>
      <c r="AH55" s="196">
        <f t="shared" si="1"/>
        <v>1</v>
      </c>
      <c r="AI55" s="196">
        <v>1</v>
      </c>
      <c r="AJ55" s="238">
        <v>1</v>
      </c>
      <c r="AK55" s="108" t="s">
        <v>456</v>
      </c>
      <c r="AL55" s="108" t="s">
        <v>457</v>
      </c>
      <c r="AM55" s="108" t="str">
        <f>$G$55</f>
        <v>Buenas practicas y lecciones aprendidas identificadas por proceso o Alcaldía Local en la herramienta de gestión del conocimiento (AGORA)</v>
      </c>
      <c r="AN55" s="196">
        <f t="shared" si="2"/>
        <v>1</v>
      </c>
      <c r="AO55" s="228">
        <v>1</v>
      </c>
      <c r="AP55" s="229">
        <f>AO55/AN55</f>
        <v>1</v>
      </c>
      <c r="AQ55" s="389" t="s">
        <v>458</v>
      </c>
      <c r="AR55" s="375"/>
      <c r="AS55" s="230" t="str">
        <f>$G$55</f>
        <v>Buenas practicas y lecciones aprendidas identificadas por proceso o Alcaldía Local en la herramienta de gestión del conocimiento (AGORA)</v>
      </c>
      <c r="AT55" s="109">
        <f t="shared" si="3"/>
        <v>0</v>
      </c>
      <c r="AU55" s="109"/>
      <c r="AV55" s="413" t="s">
        <v>92</v>
      </c>
      <c r="AW55" s="207"/>
      <c r="AX55" s="230"/>
      <c r="AY55" s="230" t="str">
        <f>$G$55</f>
        <v>Buenas practicas y lecciones aprendidas identificadas por proceso o Alcaldía Local en la herramienta de gestión del conocimiento (AGORA)</v>
      </c>
      <c r="AZ55" s="109">
        <f t="shared" si="4"/>
        <v>2</v>
      </c>
      <c r="BA55" s="109">
        <v>2</v>
      </c>
      <c r="BB55" s="229">
        <f>BA55/AZ55</f>
        <v>1</v>
      </c>
      <c r="BC55" s="432">
        <f t="shared" si="11"/>
        <v>2.5000000000000001E-2</v>
      </c>
      <c r="BD55" s="407" t="s">
        <v>459</v>
      </c>
      <c r="BE55" s="285"/>
    </row>
    <row r="56" spans="1:57" s="232" customFormat="1" ht="150" customHeight="1" thickBot="1" x14ac:dyDescent="0.25">
      <c r="A56" s="233">
        <v>39</v>
      </c>
      <c r="B56" s="455"/>
      <c r="C56" s="475"/>
      <c r="D56" s="342" t="s">
        <v>460</v>
      </c>
      <c r="E56" s="343">
        <v>0.03</v>
      </c>
      <c r="F56" s="344" t="s">
        <v>414</v>
      </c>
      <c r="G56" s="344" t="s">
        <v>461</v>
      </c>
      <c r="H56" s="344" t="s">
        <v>462</v>
      </c>
      <c r="I56" s="344">
        <v>215</v>
      </c>
      <c r="J56" s="345" t="s">
        <v>83</v>
      </c>
      <c r="K56" s="344" t="s">
        <v>463</v>
      </c>
      <c r="L56" s="350"/>
      <c r="M56" s="343">
        <v>1</v>
      </c>
      <c r="N56" s="345"/>
      <c r="O56" s="343">
        <v>1</v>
      </c>
      <c r="P56" s="343">
        <v>1</v>
      </c>
      <c r="Q56" s="224" t="s">
        <v>97</v>
      </c>
      <c r="R56" s="224" t="s">
        <v>464</v>
      </c>
      <c r="S56" s="224" t="s">
        <v>453</v>
      </c>
      <c r="T56" s="224" t="s">
        <v>465</v>
      </c>
      <c r="U56" s="224" t="s">
        <v>68</v>
      </c>
      <c r="V56" s="108" t="s">
        <v>69</v>
      </c>
      <c r="W56" s="108"/>
      <c r="X56" s="224">
        <v>1531</v>
      </c>
      <c r="Y56" s="41" t="s">
        <v>70</v>
      </c>
      <c r="Z56" s="278"/>
      <c r="AA56" s="108" t="str">
        <f>$G$56</f>
        <v>Porcentaje de depuración de las comunicaciones en el aplicativo de gestión documental</v>
      </c>
      <c r="AB56" s="103">
        <f t="shared" si="0"/>
        <v>0</v>
      </c>
      <c r="AC56" s="109" t="s">
        <v>420</v>
      </c>
      <c r="AD56" s="109" t="s">
        <v>420</v>
      </c>
      <c r="AE56" s="112" t="s">
        <v>455</v>
      </c>
      <c r="AF56" s="150"/>
      <c r="AG56" s="108" t="str">
        <f>$G$56</f>
        <v>Porcentaje de depuración de las comunicaciones en el aplicativo de gestión documental</v>
      </c>
      <c r="AH56" s="104">
        <f t="shared" si="1"/>
        <v>1</v>
      </c>
      <c r="AI56" s="279">
        <v>0</v>
      </c>
      <c r="AJ56" s="238">
        <f>AI56/AH56</f>
        <v>0</v>
      </c>
      <c r="AK56" s="280" t="s">
        <v>466</v>
      </c>
      <c r="AL56" s="280" t="s">
        <v>467</v>
      </c>
      <c r="AM56" s="108" t="str">
        <f>$G$56</f>
        <v>Porcentaje de depuración de las comunicaciones en el aplicativo de gestión documental</v>
      </c>
      <c r="AN56" s="104">
        <f t="shared" si="2"/>
        <v>0</v>
      </c>
      <c r="AO56" s="281"/>
      <c r="AP56" s="228" t="s">
        <v>91</v>
      </c>
      <c r="AQ56" s="228" t="s">
        <v>91</v>
      </c>
      <c r="AR56" s="283"/>
      <c r="AS56" s="230" t="str">
        <f>$G$56</f>
        <v>Porcentaje de depuración de las comunicaciones en el aplicativo de gestión documental</v>
      </c>
      <c r="AT56" s="103">
        <f t="shared" si="3"/>
        <v>1</v>
      </c>
      <c r="AU56" s="334">
        <v>0.01</v>
      </c>
      <c r="AV56" s="229">
        <f>AU56/AT56</f>
        <v>0.01</v>
      </c>
      <c r="AW56" s="414" t="s">
        <v>468</v>
      </c>
      <c r="AX56" s="283" t="s">
        <v>469</v>
      </c>
      <c r="AY56" s="230" t="str">
        <f>$G$56</f>
        <v>Porcentaje de depuración de las comunicaciones en el aplicativo de gestión documental</v>
      </c>
      <c r="AZ56" s="103">
        <f t="shared" si="4"/>
        <v>1</v>
      </c>
      <c r="BA56" s="334">
        <v>0.01</v>
      </c>
      <c r="BB56" s="229">
        <f>BA56/AZ56</f>
        <v>0.01</v>
      </c>
      <c r="BC56" s="432">
        <f t="shared" si="11"/>
        <v>2.9999999999999997E-4</v>
      </c>
      <c r="BD56" s="414" t="s">
        <v>468</v>
      </c>
      <c r="BE56" s="285"/>
    </row>
    <row r="57" spans="1:57" s="232" customFormat="1" ht="206.25" customHeight="1" x14ac:dyDescent="0.2">
      <c r="A57" s="214">
        <v>42</v>
      </c>
      <c r="B57" s="455"/>
      <c r="C57" s="475"/>
      <c r="D57" s="342" t="s">
        <v>470</v>
      </c>
      <c r="E57" s="343">
        <v>0.03</v>
      </c>
      <c r="F57" s="344" t="s">
        <v>414</v>
      </c>
      <c r="G57" s="344" t="s">
        <v>471</v>
      </c>
      <c r="H57" s="344" t="s">
        <v>472</v>
      </c>
      <c r="I57" s="344" t="s">
        <v>231</v>
      </c>
      <c r="J57" s="345" t="s">
        <v>113</v>
      </c>
      <c r="K57" s="344" t="s">
        <v>473</v>
      </c>
      <c r="L57" s="343">
        <v>1</v>
      </c>
      <c r="M57" s="343">
        <v>1</v>
      </c>
      <c r="N57" s="343">
        <v>1</v>
      </c>
      <c r="O57" s="343">
        <v>1</v>
      </c>
      <c r="P57" s="343">
        <v>1</v>
      </c>
      <c r="Q57" s="224" t="s">
        <v>64</v>
      </c>
      <c r="R57" s="224" t="s">
        <v>474</v>
      </c>
      <c r="S57" s="224" t="s">
        <v>441</v>
      </c>
      <c r="T57" s="224" t="s">
        <v>475</v>
      </c>
      <c r="U57" s="224" t="s">
        <v>68</v>
      </c>
      <c r="V57" s="108" t="s">
        <v>69</v>
      </c>
      <c r="W57" s="108"/>
      <c r="X57" s="224">
        <v>1531</v>
      </c>
      <c r="Y57" s="41" t="s">
        <v>70</v>
      </c>
      <c r="Z57" s="278"/>
      <c r="AA57" s="108" t="str">
        <f>$G$57</f>
        <v>Acciones correctivas documentadas y vigentes</v>
      </c>
      <c r="AB57" s="103">
        <f t="shared" si="0"/>
        <v>1</v>
      </c>
      <c r="AC57" s="351">
        <v>0.82699999999999996</v>
      </c>
      <c r="AD57" s="351">
        <v>0.82699999999999996</v>
      </c>
      <c r="AE57" s="150" t="s">
        <v>476</v>
      </c>
      <c r="AF57" s="150"/>
      <c r="AG57" s="108" t="str">
        <f>$G$57</f>
        <v>Acciones correctivas documentadas y vigentes</v>
      </c>
      <c r="AH57" s="104">
        <f t="shared" si="1"/>
        <v>1</v>
      </c>
      <c r="AI57" s="279">
        <v>1</v>
      </c>
      <c r="AJ57" s="279">
        <f>AI57/AH57</f>
        <v>1</v>
      </c>
      <c r="AK57" s="280" t="s">
        <v>477</v>
      </c>
      <c r="AL57" s="280" t="s">
        <v>478</v>
      </c>
      <c r="AM57" s="108" t="str">
        <f>$G$57</f>
        <v>Acciones correctivas documentadas y vigentes</v>
      </c>
      <c r="AN57" s="104">
        <f t="shared" si="2"/>
        <v>1</v>
      </c>
      <c r="AO57" s="378">
        <v>1</v>
      </c>
      <c r="AP57" s="229">
        <f>AO57/AN57</f>
        <v>1</v>
      </c>
      <c r="AQ57" s="282" t="s">
        <v>479</v>
      </c>
      <c r="AR57" s="283"/>
      <c r="AS57" s="230" t="str">
        <f>$G$57</f>
        <v>Acciones correctivas documentadas y vigentes</v>
      </c>
      <c r="AT57" s="103">
        <f t="shared" si="3"/>
        <v>1</v>
      </c>
      <c r="AU57" s="334">
        <v>0.25</v>
      </c>
      <c r="AV57" s="229">
        <f>AU57/AT57</f>
        <v>0.25</v>
      </c>
      <c r="AW57" s="414" t="s">
        <v>480</v>
      </c>
      <c r="AX57" s="283" t="s">
        <v>481</v>
      </c>
      <c r="AY57" s="230" t="str">
        <f>$G$57</f>
        <v>Acciones correctivas documentadas y vigentes</v>
      </c>
      <c r="AZ57" s="103">
        <f t="shared" si="4"/>
        <v>1</v>
      </c>
      <c r="BA57" s="334">
        <v>0.25</v>
      </c>
      <c r="BB57" s="229">
        <v>0.25</v>
      </c>
      <c r="BC57" s="432">
        <f t="shared" si="11"/>
        <v>7.4999999999999997E-3</v>
      </c>
      <c r="BD57" s="415" t="s">
        <v>482</v>
      </c>
      <c r="BE57" s="285"/>
    </row>
    <row r="58" spans="1:57" s="232" customFormat="1" ht="163.5" customHeight="1" x14ac:dyDescent="0.2">
      <c r="A58" s="233">
        <v>43</v>
      </c>
      <c r="B58" s="455"/>
      <c r="C58" s="476"/>
      <c r="D58" s="352" t="s">
        <v>483</v>
      </c>
      <c r="E58" s="353">
        <v>0.03</v>
      </c>
      <c r="F58" s="354" t="s">
        <v>414</v>
      </c>
      <c r="G58" s="354" t="s">
        <v>484</v>
      </c>
      <c r="H58" s="354" t="s">
        <v>485</v>
      </c>
      <c r="I58" s="354"/>
      <c r="J58" s="443" t="s">
        <v>113</v>
      </c>
      <c r="K58" s="354" t="s">
        <v>486</v>
      </c>
      <c r="L58" s="353">
        <v>1</v>
      </c>
      <c r="M58" s="353">
        <v>1</v>
      </c>
      <c r="N58" s="353">
        <v>1</v>
      </c>
      <c r="O58" s="353">
        <v>1</v>
      </c>
      <c r="P58" s="353">
        <v>1</v>
      </c>
      <c r="Q58" s="355" t="s">
        <v>64</v>
      </c>
      <c r="R58" s="443" t="s">
        <v>487</v>
      </c>
      <c r="S58" s="355" t="s">
        <v>488</v>
      </c>
      <c r="T58" s="355" t="s">
        <v>489</v>
      </c>
      <c r="U58" s="355" t="s">
        <v>68</v>
      </c>
      <c r="V58" s="108" t="s">
        <v>69</v>
      </c>
      <c r="W58" s="108"/>
      <c r="X58" s="224">
        <v>1531</v>
      </c>
      <c r="Y58" s="41" t="s">
        <v>70</v>
      </c>
      <c r="Z58" s="356"/>
      <c r="AA58" s="108" t="str">
        <f>$G$58</f>
        <v>Información publicada según lineamientos de la ley de transparencia 1712 de 2014</v>
      </c>
      <c r="AB58" s="103">
        <f t="shared" si="0"/>
        <v>1</v>
      </c>
      <c r="AC58" s="357">
        <v>0.63</v>
      </c>
      <c r="AD58" s="181">
        <f>AC58/AB58</f>
        <v>0.63</v>
      </c>
      <c r="AE58" s="171" t="s">
        <v>490</v>
      </c>
      <c r="AF58" s="358" t="s">
        <v>491</v>
      </c>
      <c r="AG58" s="108" t="str">
        <f>$G$58</f>
        <v>Información publicada según lineamientos de la ley de transparencia 1712 de 2014</v>
      </c>
      <c r="AH58" s="104">
        <f t="shared" si="1"/>
        <v>1</v>
      </c>
      <c r="AI58" s="166">
        <v>0.70830000000000004</v>
      </c>
      <c r="AJ58" s="166">
        <v>0.70830000000000004</v>
      </c>
      <c r="AK58" s="169" t="s">
        <v>492</v>
      </c>
      <c r="AL58" s="169" t="s">
        <v>493</v>
      </c>
      <c r="AM58" s="108" t="str">
        <f>$G$58</f>
        <v>Información publicada según lineamientos de la ley de transparencia 1712 de 2014</v>
      </c>
      <c r="AN58" s="104">
        <f t="shared" si="2"/>
        <v>1</v>
      </c>
      <c r="AO58" s="380">
        <v>0.80359999999999998</v>
      </c>
      <c r="AP58" s="181">
        <f>AO58/AN58</f>
        <v>0.80359999999999998</v>
      </c>
      <c r="AQ58" s="381" t="s">
        <v>494</v>
      </c>
      <c r="AR58" s="382" t="s">
        <v>495</v>
      </c>
      <c r="AS58" s="230" t="str">
        <f>$G$58</f>
        <v>Información publicada según lineamientos de la ley de transparencia 1712 de 2014</v>
      </c>
      <c r="AT58" s="103">
        <f t="shared" si="3"/>
        <v>1</v>
      </c>
      <c r="AU58" s="165">
        <v>0.97</v>
      </c>
      <c r="AV58" s="229">
        <f>AU58/AT58</f>
        <v>0.97</v>
      </c>
      <c r="AW58" s="422" t="s">
        <v>496</v>
      </c>
      <c r="AX58" s="423" t="s">
        <v>495</v>
      </c>
      <c r="AY58" s="230" t="str">
        <f>$G$58</f>
        <v>Información publicada según lineamientos de la ley de transparencia 1712 de 2014</v>
      </c>
      <c r="AZ58" s="103">
        <f t="shared" si="4"/>
        <v>1</v>
      </c>
      <c r="BA58" s="165">
        <v>0.97</v>
      </c>
      <c r="BB58" s="229">
        <v>0.97</v>
      </c>
      <c r="BC58" s="432">
        <f t="shared" si="11"/>
        <v>2.9099999999999997E-2</v>
      </c>
      <c r="BD58" s="422" t="s">
        <v>497</v>
      </c>
      <c r="BE58" s="285"/>
    </row>
    <row r="59" spans="1:57" ht="112.5" customHeight="1" thickBot="1" x14ac:dyDescent="0.25">
      <c r="A59" s="359"/>
      <c r="B59" s="445" t="s">
        <v>498</v>
      </c>
      <c r="C59" s="446"/>
      <c r="D59" s="446"/>
      <c r="E59" s="360">
        <f>SUM(E52:E58,E51,E49,E47,E45,E34,E24,E20,E18)</f>
        <v>1</v>
      </c>
      <c r="F59" s="361"/>
      <c r="G59" s="362"/>
      <c r="H59" s="36"/>
      <c r="I59" s="36"/>
      <c r="J59" s="36"/>
      <c r="K59" s="277"/>
      <c r="L59" s="36"/>
      <c r="M59" s="36"/>
      <c r="N59" s="363"/>
      <c r="O59" s="363"/>
      <c r="P59" s="364"/>
      <c r="Q59" s="36"/>
      <c r="R59" s="36"/>
      <c r="S59" s="363"/>
      <c r="T59" s="36"/>
      <c r="U59" s="36"/>
      <c r="V59" s="36"/>
      <c r="W59" s="36"/>
      <c r="X59" s="36"/>
      <c r="Y59" s="36"/>
      <c r="Z59" s="36"/>
      <c r="AA59" s="489" t="s">
        <v>499</v>
      </c>
      <c r="AB59" s="489"/>
      <c r="AC59" s="489"/>
      <c r="AD59" s="38">
        <f>AVERAGE(AD15:AD58)</f>
        <v>0.82269151911058402</v>
      </c>
      <c r="AE59" s="365"/>
      <c r="AF59" s="36"/>
      <c r="AG59" s="490" t="s">
        <v>500</v>
      </c>
      <c r="AH59" s="490"/>
      <c r="AI59" s="490"/>
      <c r="AJ59" s="365" t="e">
        <f>AVERAGE(AJ15:AJ58)</f>
        <v>#DIV/0!</v>
      </c>
      <c r="AK59" s="365"/>
      <c r="AL59" s="36"/>
      <c r="AM59" s="489" t="s">
        <v>501</v>
      </c>
      <c r="AN59" s="489"/>
      <c r="AO59" s="489"/>
      <c r="AP59" s="365">
        <f>AVERAGE(AP15:AP58)</f>
        <v>0.89780140954955512</v>
      </c>
      <c r="AQ59" s="365"/>
      <c r="AR59" s="36"/>
      <c r="AS59" s="491" t="s">
        <v>502</v>
      </c>
      <c r="AT59" s="491"/>
      <c r="AU59" s="491"/>
      <c r="AV59" s="431">
        <f>AVERAGE(AV15:AV58)</f>
        <v>0.82359541103603606</v>
      </c>
      <c r="AW59" s="365"/>
      <c r="AX59" s="492" t="s">
        <v>503</v>
      </c>
      <c r="AY59" s="493"/>
      <c r="AZ59" s="494"/>
      <c r="BA59" s="433">
        <f>SUM(BC15:BC17,BC19,BC21:BC23,BC25:BC33,BC35:BC44,BC46,BC48:BC48,BC50,BC52:BC58)</f>
        <v>0.82514728314550279</v>
      </c>
      <c r="BB59" s="366"/>
      <c r="BC59" s="367"/>
      <c r="BD59" s="368"/>
    </row>
    <row r="60" spans="1:57" ht="15.75" customHeight="1" x14ac:dyDescent="0.2">
      <c r="A60" s="61"/>
      <c r="B60" s="369"/>
      <c r="C60" s="369"/>
      <c r="D60" s="370"/>
      <c r="E60" s="242"/>
      <c r="F60" s="369"/>
      <c r="G60" s="369"/>
      <c r="H60" s="50"/>
      <c r="I60" s="50"/>
      <c r="J60" s="50"/>
      <c r="K60" s="50"/>
      <c r="P60" s="50"/>
      <c r="Q60" s="50"/>
      <c r="R60" s="50"/>
      <c r="T60" s="50"/>
      <c r="U60" s="50"/>
      <c r="V60" s="50"/>
      <c r="W60" s="50"/>
      <c r="X60" s="50"/>
      <c r="Y60" s="50"/>
      <c r="Z60" s="50"/>
      <c r="AA60" s="488"/>
      <c r="AB60" s="488"/>
      <c r="AC60" s="488"/>
      <c r="AD60" s="371"/>
      <c r="AE60" s="372"/>
      <c r="AF60" s="372"/>
      <c r="AG60" s="488"/>
      <c r="AH60" s="488"/>
      <c r="AI60" s="488"/>
      <c r="AJ60" s="371"/>
      <c r="AK60" s="372"/>
      <c r="AL60" s="372"/>
      <c r="AM60" s="488"/>
      <c r="AN60" s="488"/>
      <c r="AO60" s="488"/>
      <c r="AP60" s="371"/>
      <c r="AQ60" s="372"/>
      <c r="AR60" s="372"/>
      <c r="AS60" s="488"/>
      <c r="AT60" s="488"/>
      <c r="AU60" s="488"/>
      <c r="AV60" s="371"/>
      <c r="AW60" s="372"/>
      <c r="AX60" s="372"/>
      <c r="AY60" s="488"/>
      <c r="AZ60" s="488"/>
      <c r="BA60" s="488"/>
      <c r="BB60" s="371"/>
      <c r="BC60" s="371"/>
      <c r="BD60" s="372"/>
    </row>
  </sheetData>
  <autoFilter ref="A10:BD59">
    <filterColumn colId="0" showButton="0"/>
    <filterColumn colId="3" showButton="0"/>
    <filterColumn colId="4" showButton="0"/>
    <filterColumn colId="5" showButton="0"/>
    <filterColumn colId="6" showButton="0"/>
    <filterColumn colId="7" showButton="0"/>
    <filterColumn colId="8" showButton="0"/>
    <filterColumn colId="9" showButton="0"/>
    <filterColumn colId="10" showButton="0"/>
    <filterColumn colId="11" showButton="0"/>
    <filterColumn colId="12" showButton="0"/>
    <filterColumn colId="13" showButton="0"/>
    <filterColumn colId="14" showButton="0"/>
    <filterColumn colId="15" showButton="0"/>
    <filterColumn colId="16" showButton="0"/>
    <filterColumn colId="17" showButton="0"/>
    <filterColumn colId="18" showButton="0"/>
    <filterColumn colId="19" showButton="0"/>
    <filterColumn colId="20" showButton="0"/>
    <filterColumn colId="21" showButton="0"/>
    <filterColumn colId="22" showButton="0"/>
    <filterColumn colId="23" showButton="0"/>
    <filterColumn colId="24" showButton="0"/>
    <filterColumn colId="26" showButton="0"/>
    <filterColumn colId="27" showButton="0"/>
    <filterColumn colId="28" showButton="0"/>
    <filterColumn colId="29" showButton="0"/>
    <filterColumn colId="30" showButton="0"/>
    <filterColumn colId="32" showButton="0"/>
    <filterColumn colId="33" showButton="0"/>
    <filterColumn colId="34" showButton="0"/>
    <filterColumn colId="35" showButton="0"/>
    <filterColumn colId="36" showButton="0"/>
    <filterColumn colId="38" showButton="0"/>
    <filterColumn colId="39" showButton="0"/>
    <filterColumn colId="40" showButton="0"/>
    <filterColumn colId="41" showButton="0"/>
    <filterColumn colId="42" showButton="0"/>
    <filterColumn colId="44" showButton="0"/>
    <filterColumn colId="45" showButton="0"/>
    <filterColumn colId="46" showButton="0"/>
    <filterColumn colId="47" showButton="0"/>
    <filterColumn colId="48" showButton="0"/>
    <filterColumn colId="50" showButton="0"/>
    <filterColumn colId="51" showButton="0"/>
    <filterColumn colId="52" showButton="0"/>
    <filterColumn colId="53" showButton="0"/>
    <filterColumn colId="54" showButton="0"/>
  </autoFilter>
  <mergeCells count="68">
    <mergeCell ref="D8:K8"/>
    <mergeCell ref="AM10:AR10"/>
    <mergeCell ref="AY5:BD5"/>
    <mergeCell ref="AS8:AU8"/>
    <mergeCell ref="AA10:AF10"/>
    <mergeCell ref="AY6:BD6"/>
    <mergeCell ref="AY8:BA8"/>
    <mergeCell ref="AG8:AI8"/>
    <mergeCell ref="AM5:AR5"/>
    <mergeCell ref="AG10:AL10"/>
    <mergeCell ref="AA8:AC8"/>
    <mergeCell ref="AG6:AL6"/>
    <mergeCell ref="AM6:AR6"/>
    <mergeCell ref="E5:H5"/>
    <mergeCell ref="D7:S7"/>
    <mergeCell ref="L8:O8"/>
    <mergeCell ref="AS5:AX5"/>
    <mergeCell ref="BB12:BB13"/>
    <mergeCell ref="BD12:BD13"/>
    <mergeCell ref="AW12:AW13"/>
    <mergeCell ref="AS12:AU12"/>
    <mergeCell ref="AV12:AV13"/>
    <mergeCell ref="AS11:AX11"/>
    <mergeCell ref="AY11:BD11"/>
    <mergeCell ref="AX12:AX13"/>
    <mergeCell ref="AY10:BD10"/>
    <mergeCell ref="AY12:BA12"/>
    <mergeCell ref="AR12:AR13"/>
    <mergeCell ref="AA6:AF6"/>
    <mergeCell ref="AA60:AC60"/>
    <mergeCell ref="AG60:AI60"/>
    <mergeCell ref="AM60:AO60"/>
    <mergeCell ref="AS60:AU60"/>
    <mergeCell ref="AA59:AC59"/>
    <mergeCell ref="AY60:BA60"/>
    <mergeCell ref="AG59:AI59"/>
    <mergeCell ref="AM59:AO59"/>
    <mergeCell ref="AS59:AU59"/>
    <mergeCell ref="AX59:AZ59"/>
    <mergeCell ref="A1:Z1"/>
    <mergeCell ref="A2:Z2"/>
    <mergeCell ref="C52:C58"/>
    <mergeCell ref="AM8:AO8"/>
    <mergeCell ref="AS10:AX10"/>
    <mergeCell ref="AM11:AR11"/>
    <mergeCell ref="AS6:AX6"/>
    <mergeCell ref="AA11:AF11"/>
    <mergeCell ref="C3:H3"/>
    <mergeCell ref="E4:H4"/>
    <mergeCell ref="AA12:AC12"/>
    <mergeCell ref="AD12:AD13"/>
    <mergeCell ref="AE12:AE13"/>
    <mergeCell ref="AM12:AO12"/>
    <mergeCell ref="AP12:AP13"/>
    <mergeCell ref="AQ12:AQ13"/>
    <mergeCell ref="B59:D59"/>
    <mergeCell ref="X13:Y13"/>
    <mergeCell ref="D12:S12"/>
    <mergeCell ref="AJ12:AJ13"/>
    <mergeCell ref="AK12:AK13"/>
    <mergeCell ref="B52:B58"/>
    <mergeCell ref="A10:B12"/>
    <mergeCell ref="V12:Z12"/>
    <mergeCell ref="AG11:AL11"/>
    <mergeCell ref="D10:Z11"/>
    <mergeCell ref="AL12:AL13"/>
    <mergeCell ref="AF12:AF13"/>
    <mergeCell ref="AG12:AI12"/>
  </mergeCells>
  <conditionalFormatting sqref="AD59:AE59 AJ59:AK59 AP59:AQ59 AV59:AW59 BA59:BD59 AD15:AD31 AD58:AD60 AD49 AD51 AD34:AD47 AJ59:AJ60 AJ15:AJ41 AJ44:AJ56 AP15:AP60 BB38:BC60 BC37 AV15:AV60 BB15:BC36">
    <cfRule type="containsText" dxfId="47" priority="355" operator="containsText" text="N/A">
      <formula>NOT(ISERROR(SEARCH("N/A",AD15)))</formula>
    </cfRule>
    <cfRule type="cellIs" dxfId="46" priority="356" operator="between">
      <formula>#REF!</formula>
      <formula>#REF!</formula>
    </cfRule>
    <cfRule type="cellIs" dxfId="45" priority="357" operator="between">
      <formula>#REF!</formula>
      <formula>#REF!</formula>
    </cfRule>
    <cfRule type="cellIs" dxfId="44" priority="358" operator="between">
      <formula>#REF!</formula>
      <formula>#REF!</formula>
    </cfRule>
  </conditionalFormatting>
  <conditionalFormatting sqref="AP60 AV60 BB60:BC60 AJ60 AD60">
    <cfRule type="containsText" dxfId="43" priority="419" operator="containsText" text="N/A">
      <formula>NOT(ISERROR(SEARCH("N/A",AD60)))</formula>
    </cfRule>
    <cfRule type="cellIs" dxfId="42" priority="420" operator="between">
      <formula>$B$11</formula>
      <formula>#REF!</formula>
    </cfRule>
    <cfRule type="cellIs" dxfId="41" priority="421" operator="between">
      <formula>$B$9</formula>
      <formula>#REF!</formula>
    </cfRule>
    <cfRule type="cellIs" dxfId="40" priority="422" operator="between">
      <formula>#REF!</formula>
      <formula>#REF!</formula>
    </cfRule>
  </conditionalFormatting>
  <conditionalFormatting sqref="BB60:BC60 AP60 AV60 AJ60 AD60">
    <cfRule type="containsText" dxfId="39" priority="459" operator="containsText" text="N/A">
      <formula>NOT(ISERROR(SEARCH("N/A",AD60)))</formula>
    </cfRule>
    <cfRule type="cellIs" dxfId="38" priority="460" operator="between">
      <formula>#REF!</formula>
      <formula>#REF!</formula>
    </cfRule>
    <cfRule type="cellIs" dxfId="37" priority="461" operator="between">
      <formula>$B$9</formula>
      <formula>#REF!</formula>
    </cfRule>
    <cfRule type="cellIs" dxfId="36" priority="462" operator="between">
      <formula>#REF!</formula>
      <formula>#REF!</formula>
    </cfRule>
  </conditionalFormatting>
  <conditionalFormatting sqref="AE59">
    <cfRule type="colorScale" priority="134">
      <colorScale>
        <cfvo type="min"/>
        <cfvo type="percentile" val="50"/>
        <cfvo type="max"/>
        <color rgb="FFF8696B"/>
        <color rgb="FFFFEB84"/>
        <color rgb="FF63BE7B"/>
      </colorScale>
    </cfRule>
  </conditionalFormatting>
  <conditionalFormatting sqref="AK59">
    <cfRule type="colorScale" priority="133">
      <colorScale>
        <cfvo type="min"/>
        <cfvo type="percentile" val="50"/>
        <cfvo type="max"/>
        <color rgb="FFF8696B"/>
        <color rgb="FFFFEB84"/>
        <color rgb="FF63BE7B"/>
      </colorScale>
    </cfRule>
  </conditionalFormatting>
  <conditionalFormatting sqref="AQ59">
    <cfRule type="colorScale" priority="132">
      <colorScale>
        <cfvo type="min"/>
        <cfvo type="percentile" val="50"/>
        <cfvo type="max"/>
        <color rgb="FFF8696B"/>
        <color rgb="FFFFEB84"/>
        <color rgb="FF63BE7B"/>
      </colorScale>
    </cfRule>
  </conditionalFormatting>
  <conditionalFormatting sqref="AW59">
    <cfRule type="colorScale" priority="131">
      <colorScale>
        <cfvo type="min"/>
        <cfvo type="percentile" val="50"/>
        <cfvo type="max"/>
        <color rgb="FFF8696B"/>
        <color rgb="FFFFEB84"/>
        <color rgb="FF63BE7B"/>
      </colorScale>
    </cfRule>
  </conditionalFormatting>
  <conditionalFormatting sqref="BB59:BC59">
    <cfRule type="colorScale" priority="130">
      <colorScale>
        <cfvo type="min"/>
        <cfvo type="percentile" val="50"/>
        <cfvo type="max"/>
        <color rgb="FFF8696B"/>
        <color rgb="FFFFEB84"/>
        <color rgb="FF63BE7B"/>
      </colorScale>
    </cfRule>
  </conditionalFormatting>
  <conditionalFormatting sqref="AD59">
    <cfRule type="colorScale" priority="121">
      <colorScale>
        <cfvo type="min"/>
        <cfvo type="percentile" val="50"/>
        <cfvo type="max"/>
        <color rgb="FFF8696B"/>
        <color rgb="FFFFEB84"/>
        <color rgb="FF63BE7B"/>
      </colorScale>
    </cfRule>
  </conditionalFormatting>
  <conditionalFormatting sqref="AJ59">
    <cfRule type="colorScale" priority="112">
      <colorScale>
        <cfvo type="min"/>
        <cfvo type="percentile" val="50"/>
        <cfvo type="max"/>
        <color rgb="FFF8696B"/>
        <color rgb="FFFFEB84"/>
        <color rgb="FF63BE7B"/>
      </colorScale>
    </cfRule>
  </conditionalFormatting>
  <conditionalFormatting sqref="AP59">
    <cfRule type="colorScale" priority="103">
      <colorScale>
        <cfvo type="min"/>
        <cfvo type="percentile" val="50"/>
        <cfvo type="max"/>
        <color rgb="FFF8696B"/>
        <color rgb="FFFFEB84"/>
        <color rgb="FF63BE7B"/>
      </colorScale>
    </cfRule>
  </conditionalFormatting>
  <conditionalFormatting sqref="AV59">
    <cfRule type="colorScale" priority="94">
      <colorScale>
        <cfvo type="min"/>
        <cfvo type="percentile" val="50"/>
        <cfvo type="max"/>
        <color rgb="FFF8696B"/>
        <color rgb="FFFFEB84"/>
        <color rgb="FF63BE7B"/>
      </colorScale>
    </cfRule>
  </conditionalFormatting>
  <conditionalFormatting sqref="BA59">
    <cfRule type="colorScale" priority="82">
      <colorScale>
        <cfvo type="min"/>
        <cfvo type="percentile" val="50"/>
        <cfvo type="max"/>
        <color rgb="FF63BE7B"/>
        <color rgb="FFFFEB84"/>
        <color rgb="FFF8696B"/>
      </colorScale>
    </cfRule>
  </conditionalFormatting>
  <conditionalFormatting sqref="AV59">
    <cfRule type="iconSet" priority="2019">
      <iconSet iconSet="4Arrows">
        <cfvo type="percent" val="0"/>
        <cfvo type="percent" val="25"/>
        <cfvo type="percent" val="50"/>
        <cfvo type="percent" val="75"/>
      </iconSet>
    </cfRule>
  </conditionalFormatting>
  <conditionalFormatting sqref="BA59">
    <cfRule type="colorScale" priority="2024">
      <colorScale>
        <cfvo type="num" val="0.45"/>
        <cfvo type="percent" val="0.65"/>
        <cfvo type="percent" val="100"/>
        <color rgb="FFF8696B"/>
        <color rgb="FFFFEB84"/>
        <color rgb="FF63BE7B"/>
      </colorScale>
    </cfRule>
  </conditionalFormatting>
  <conditionalFormatting sqref="AQ16">
    <cfRule type="containsText" dxfId="35" priority="37" operator="containsText" text="N/A">
      <formula>NOT(ISERROR(SEARCH("N/A",AQ16)))</formula>
    </cfRule>
    <cfRule type="cellIs" dxfId="34" priority="38" operator="between">
      <formula>#REF!</formula>
      <formula>#REF!</formula>
    </cfRule>
    <cfRule type="cellIs" dxfId="33" priority="39" operator="between">
      <formula>#REF!</formula>
      <formula>#REF!</formula>
    </cfRule>
    <cfRule type="cellIs" dxfId="32" priority="40" operator="between">
      <formula>#REF!</formula>
      <formula>#REF!</formula>
    </cfRule>
  </conditionalFormatting>
  <conditionalFormatting sqref="AQ21">
    <cfRule type="containsText" dxfId="31" priority="33" operator="containsText" text="N/A">
      <formula>NOT(ISERROR(SEARCH("N/A",AQ21)))</formula>
    </cfRule>
    <cfRule type="cellIs" dxfId="30" priority="34" operator="between">
      <formula>#REF!</formula>
      <formula>#REF!</formula>
    </cfRule>
    <cfRule type="cellIs" dxfId="29" priority="35" operator="between">
      <formula>#REF!</formula>
      <formula>#REF!</formula>
    </cfRule>
    <cfRule type="cellIs" dxfId="28" priority="36" operator="between">
      <formula>#REF!</formula>
      <formula>#REF!</formula>
    </cfRule>
  </conditionalFormatting>
  <conditionalFormatting sqref="AQ32">
    <cfRule type="containsText" dxfId="27" priority="29" operator="containsText" text="N/A">
      <formula>NOT(ISERROR(SEARCH("N/A",AQ32)))</formula>
    </cfRule>
    <cfRule type="cellIs" dxfId="26" priority="30" operator="between">
      <formula>#REF!</formula>
      <formula>#REF!</formula>
    </cfRule>
    <cfRule type="cellIs" dxfId="25" priority="31" operator="between">
      <formula>#REF!</formula>
      <formula>#REF!</formula>
    </cfRule>
    <cfRule type="cellIs" dxfId="24" priority="32" operator="between">
      <formula>#REF!</formula>
      <formula>#REF!</formula>
    </cfRule>
  </conditionalFormatting>
  <conditionalFormatting sqref="AQ31">
    <cfRule type="containsText" dxfId="23" priority="25" operator="containsText" text="N/A">
      <formula>NOT(ISERROR(SEARCH("N/A",AQ31)))</formula>
    </cfRule>
    <cfRule type="cellIs" dxfId="22" priority="26" operator="between">
      <formula>#REF!</formula>
      <formula>#REF!</formula>
    </cfRule>
    <cfRule type="cellIs" dxfId="21" priority="27" operator="between">
      <formula>#REF!</formula>
      <formula>#REF!</formula>
    </cfRule>
    <cfRule type="cellIs" dxfId="20" priority="28" operator="between">
      <formula>#REF!</formula>
      <formula>#REF!</formula>
    </cfRule>
  </conditionalFormatting>
  <conditionalFormatting sqref="AQ33">
    <cfRule type="containsText" dxfId="19" priority="21" operator="containsText" text="N/A">
      <formula>NOT(ISERROR(SEARCH("N/A",AQ33)))</formula>
    </cfRule>
    <cfRule type="cellIs" dxfId="18" priority="22" operator="between">
      <formula>#REF!</formula>
      <formula>#REF!</formula>
    </cfRule>
    <cfRule type="cellIs" dxfId="17" priority="23" operator="between">
      <formula>#REF!</formula>
      <formula>#REF!</formula>
    </cfRule>
    <cfRule type="cellIs" dxfId="16" priority="24" operator="between">
      <formula>#REF!</formula>
      <formula>#REF!</formula>
    </cfRule>
  </conditionalFormatting>
  <conditionalFormatting sqref="AQ56">
    <cfRule type="containsText" dxfId="15" priority="17" operator="containsText" text="N/A">
      <formula>NOT(ISERROR(SEARCH("N/A",AQ56)))</formula>
    </cfRule>
    <cfRule type="cellIs" dxfId="14" priority="18" operator="between">
      <formula>#REF!</formula>
      <formula>#REF!</formula>
    </cfRule>
    <cfRule type="cellIs" dxfId="13" priority="19" operator="between">
      <formula>#REF!</formula>
      <formula>#REF!</formula>
    </cfRule>
    <cfRule type="cellIs" dxfId="12" priority="20" operator="between">
      <formula>#REF!</formula>
      <formula>#REF!</formula>
    </cfRule>
  </conditionalFormatting>
  <conditionalFormatting sqref="AQ53">
    <cfRule type="containsText" dxfId="11" priority="13" operator="containsText" text="N/A">
      <formula>NOT(ISERROR(SEARCH("N/A",AQ53)))</formula>
    </cfRule>
    <cfRule type="cellIs" dxfId="10" priority="14" operator="between">
      <formula>#REF!</formula>
      <formula>#REF!</formula>
    </cfRule>
    <cfRule type="cellIs" dxfId="9" priority="15" operator="between">
      <formula>#REF!</formula>
      <formula>#REF!</formula>
    </cfRule>
    <cfRule type="cellIs" dxfId="8" priority="16" operator="between">
      <formula>#REF!</formula>
      <formula>#REF!</formula>
    </cfRule>
  </conditionalFormatting>
  <conditionalFormatting sqref="AQ52">
    <cfRule type="containsText" dxfId="7" priority="5" operator="containsText" text="N/A">
      <formula>NOT(ISERROR(SEARCH("N/A",AQ52)))</formula>
    </cfRule>
    <cfRule type="cellIs" dxfId="6" priority="6" operator="between">
      <formula>#REF!</formula>
      <formula>#REF!</formula>
    </cfRule>
    <cfRule type="cellIs" dxfId="5" priority="7" operator="between">
      <formula>#REF!</formula>
      <formula>#REF!</formula>
    </cfRule>
    <cfRule type="cellIs" dxfId="4" priority="8" operator="between">
      <formula>#REF!</formula>
      <formula>#REF!</formula>
    </cfRule>
  </conditionalFormatting>
  <conditionalFormatting sqref="BB37">
    <cfRule type="containsText" dxfId="3" priority="1" operator="containsText" text="N/A">
      <formula>NOT(ISERROR(SEARCH("N/A",BB37)))</formula>
    </cfRule>
    <cfRule type="cellIs" dxfId="2" priority="2" operator="between">
      <formula>#REF!</formula>
      <formula>#REF!</formula>
    </cfRule>
    <cfRule type="cellIs" dxfId="1" priority="3" operator="between">
      <formula>#REF!</formula>
      <formula>#REF!</formula>
    </cfRule>
    <cfRule type="cellIs" dxfId="0" priority="4" operator="between">
      <formula>#REF!</formula>
      <formula>#REF!</formula>
    </cfRule>
  </conditionalFormatting>
  <dataValidations count="8">
    <dataValidation type="list" allowBlank="1" showInputMessage="1" showErrorMessage="1" sqref="B4">
      <formula1>DEPENDENCIA</formula1>
    </dataValidation>
    <dataValidation type="list" allowBlank="1" showInputMessage="1" showErrorMessage="1" sqref="B5">
      <formula1>LIDERPROCESO</formula1>
    </dataValidation>
    <dataValidation type="list" allowBlank="1" showInputMessage="1" showErrorMessage="1" error="Escriba un texto " promptTitle="Cualquier contenido" sqref="F58 F15:F56">
      <formula1>META2</formula1>
    </dataValidation>
    <dataValidation type="list" allowBlank="1" showInputMessage="1" showErrorMessage="1" sqref="J19:J58">
      <formula1>PROGRAMACION</formula1>
    </dataValidation>
    <dataValidation type="list" allowBlank="1" showInputMessage="1" showErrorMessage="1" sqref="Q15:Q58">
      <formula1>INDICADOR</formula1>
    </dataValidation>
    <dataValidation type="list" allowBlank="1" showInputMessage="1" showErrorMessage="1" sqref="W15:W58">
      <formula1>RUBROS</formula1>
    </dataValidation>
    <dataValidation type="list" allowBlank="1" showInputMessage="1" showErrorMessage="1" sqref="U15:U58">
      <formula1>CONTRALORIA</formula1>
    </dataValidation>
    <dataValidation type="list" allowBlank="1" showInputMessage="1" showErrorMessage="1" sqref="V15:V58">
      <formula1>FUENTE</formula1>
    </dataValidation>
  </dataValidations>
  <hyperlinks>
    <hyperlink ref="AF58" display="https://gobiernobogota-my.sharepoint.com/personal/argemiro_rincon_gobiernobogota_gov_co/_layouts/15/onedrive.aspx?id=%2Fpersonal%2Fargemiro_rincon_gobiernobogota_gov_co%2FDocuments%2FSIG%2FPlan%20de%20Gesti%C3%B3n%2FEVIDENCIAS%20PLAN%20DE%20GESTION%20%20A"/>
    <hyperlink ref="AR25" r:id="rId1"/>
    <hyperlink ref="AR26" r:id="rId2"/>
    <hyperlink ref="AR58" r:id="rId3"/>
  </hyperlinks>
  <printOptions horizontalCentered="1" verticalCentered="1"/>
  <pageMargins left="0.70866141732283472" right="0.70866141732283472" top="0.74803149606299213" bottom="0.74803149606299213" header="0.31496062992125984" footer="0.31496062992125984"/>
  <pageSetup paperSize="14" scale="17" orientation="landscape" horizontalDpi="4294967293" r:id="rId4"/>
  <headerFooter>
    <oddFooter>&amp;RCódigo: PLE-PIN-F018Versión: 1Vigencia desde: 8 septiembre de 2017</oddFooter>
  </headerFooter>
  <colBreaks count="1" manualBreakCount="1">
    <brk id="26" max="42" man="1"/>
  </colBreak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37"/>
  <sheetViews>
    <sheetView zoomScale="55" zoomScaleNormal="55" workbookViewId="0">
      <selection activeCell="P15" sqref="P15"/>
    </sheetView>
  </sheetViews>
  <sheetFormatPr baseColWidth="10" defaultColWidth="9.140625" defaultRowHeight="15" x14ac:dyDescent="0.25"/>
  <cols>
    <col min="1" max="1" width="25.140625" customWidth="1"/>
    <col min="2" max="2" width="46" customWidth="1"/>
    <col min="3" max="3" width="56.5703125" bestFit="1" customWidth="1"/>
    <col min="4" max="4" width="43.28515625" customWidth="1"/>
    <col min="5" max="5" width="13.28515625" customWidth="1"/>
    <col min="6" max="256" width="11.42578125" customWidth="1"/>
  </cols>
  <sheetData>
    <row r="1" spans="1:8" x14ac:dyDescent="0.25">
      <c r="A1" t="s">
        <v>504</v>
      </c>
      <c r="B1" t="s">
        <v>45</v>
      </c>
      <c r="C1" t="s">
        <v>505</v>
      </c>
      <c r="D1" t="s">
        <v>506</v>
      </c>
      <c r="F1" t="s">
        <v>507</v>
      </c>
    </row>
    <row r="2" spans="1:8" x14ac:dyDescent="0.25">
      <c r="A2" t="s">
        <v>508</v>
      </c>
      <c r="B2" t="s">
        <v>509</v>
      </c>
      <c r="C2" t="s">
        <v>80</v>
      </c>
      <c r="D2" t="s">
        <v>83</v>
      </c>
      <c r="F2" t="s">
        <v>250</v>
      </c>
    </row>
    <row r="3" spans="1:8" x14ac:dyDescent="0.25">
      <c r="A3" t="s">
        <v>510</v>
      </c>
      <c r="B3" t="s">
        <v>69</v>
      </c>
      <c r="C3" t="s">
        <v>511</v>
      </c>
      <c r="D3" t="s">
        <v>113</v>
      </c>
      <c r="F3" t="s">
        <v>64</v>
      </c>
    </row>
    <row r="4" spans="1:8" x14ac:dyDescent="0.25">
      <c r="A4" t="s">
        <v>512</v>
      </c>
      <c r="C4" t="s">
        <v>59</v>
      </c>
      <c r="D4" t="s">
        <v>62</v>
      </c>
      <c r="F4" t="s">
        <v>97</v>
      </c>
    </row>
    <row r="5" spans="1:8" x14ac:dyDescent="0.25">
      <c r="A5" t="s">
        <v>513</v>
      </c>
      <c r="C5" t="s">
        <v>414</v>
      </c>
      <c r="D5" t="s">
        <v>514</v>
      </c>
    </row>
    <row r="6" spans="1:8" x14ac:dyDescent="0.25">
      <c r="A6" t="s">
        <v>515</v>
      </c>
      <c r="E6" t="s">
        <v>516</v>
      </c>
      <c r="G6" t="s">
        <v>517</v>
      </c>
    </row>
    <row r="7" spans="1:8" x14ac:dyDescent="0.25">
      <c r="A7" t="s">
        <v>518</v>
      </c>
      <c r="E7" t="s">
        <v>519</v>
      </c>
      <c r="G7" t="s">
        <v>68</v>
      </c>
    </row>
    <row r="8" spans="1:8" x14ac:dyDescent="0.25">
      <c r="E8" t="s">
        <v>520</v>
      </c>
      <c r="G8" t="s">
        <v>88</v>
      </c>
    </row>
    <row r="9" spans="1:8" x14ac:dyDescent="0.25">
      <c r="E9" t="s">
        <v>521</v>
      </c>
    </row>
    <row r="10" spans="1:8" x14ac:dyDescent="0.25">
      <c r="E10" t="s">
        <v>522</v>
      </c>
    </row>
    <row r="12" spans="1:8" s="3" customFormat="1" ht="74.25" customHeight="1" x14ac:dyDescent="0.25">
      <c r="A12" s="11"/>
      <c r="C12" s="12"/>
      <c r="D12" s="6"/>
      <c r="H12" s="3" t="s">
        <v>523</v>
      </c>
    </row>
    <row r="13" spans="1:8" s="3" customFormat="1" ht="74.25" customHeight="1" x14ac:dyDescent="0.25">
      <c r="A13" s="11"/>
      <c r="C13" s="12"/>
      <c r="D13" s="6"/>
      <c r="H13" s="3" t="s">
        <v>524</v>
      </c>
    </row>
    <row r="14" spans="1:8" s="3" customFormat="1" ht="74.25" customHeight="1" x14ac:dyDescent="0.25">
      <c r="A14" s="11"/>
      <c r="C14" s="12"/>
      <c r="D14" s="2"/>
      <c r="H14" s="3" t="s">
        <v>525</v>
      </c>
    </row>
    <row r="15" spans="1:8" s="3" customFormat="1" ht="74.25" customHeight="1" x14ac:dyDescent="0.25">
      <c r="A15" s="11"/>
      <c r="C15" s="12"/>
      <c r="D15" s="2"/>
      <c r="H15" s="3" t="s">
        <v>526</v>
      </c>
    </row>
    <row r="16" spans="1:8" s="3" customFormat="1" ht="74.25" customHeight="1" thickBot="1" x14ac:dyDescent="0.3">
      <c r="A16" s="11"/>
      <c r="C16" s="12"/>
      <c r="D16" s="5"/>
    </row>
    <row r="17" spans="1:4" s="3" customFormat="1" ht="74.25" customHeight="1" x14ac:dyDescent="0.25">
      <c r="A17" s="11"/>
      <c r="C17" s="12"/>
      <c r="D17" s="4"/>
    </row>
    <row r="18" spans="1:4" s="3" customFormat="1" ht="74.25" customHeight="1" x14ac:dyDescent="0.25">
      <c r="A18" s="11"/>
      <c r="C18" s="12"/>
      <c r="D18" s="6"/>
    </row>
    <row r="19" spans="1:4" s="3" customFormat="1" ht="74.25" customHeight="1" x14ac:dyDescent="0.25">
      <c r="A19" s="11"/>
      <c r="C19" s="12"/>
      <c r="D19" s="6"/>
    </row>
    <row r="20" spans="1:4" s="3" customFormat="1" ht="74.25" customHeight="1" x14ac:dyDescent="0.25">
      <c r="A20" s="11"/>
      <c r="C20" s="12"/>
      <c r="D20" s="6"/>
    </row>
    <row r="21" spans="1:4" s="3" customFormat="1" ht="74.25" customHeight="1" thickBot="1" x14ac:dyDescent="0.3">
      <c r="A21" s="11"/>
      <c r="C21" s="13"/>
      <c r="D21" s="6"/>
    </row>
    <row r="22" spans="1:4" ht="18.75" thickBot="1" x14ac:dyDescent="0.3">
      <c r="C22" s="13"/>
      <c r="D22" s="4"/>
    </row>
    <row r="23" spans="1:4" ht="18.75" thickBot="1" x14ac:dyDescent="0.3">
      <c r="C23" s="13"/>
      <c r="D23" s="1"/>
    </row>
    <row r="24" spans="1:4" ht="18" x14ac:dyDescent="0.25">
      <c r="C24" s="14"/>
      <c r="D24" s="4"/>
    </row>
    <row r="25" spans="1:4" ht="18" x14ac:dyDescent="0.25">
      <c r="C25" s="14"/>
      <c r="D25" s="6"/>
    </row>
    <row r="26" spans="1:4" ht="18" x14ac:dyDescent="0.25">
      <c r="C26" s="14"/>
      <c r="D26" s="6"/>
    </row>
    <row r="27" spans="1:4" ht="18.75" thickBot="1" x14ac:dyDescent="0.3">
      <c r="C27" s="14"/>
      <c r="D27" s="5"/>
    </row>
    <row r="28" spans="1:4" ht="18" x14ac:dyDescent="0.25">
      <c r="C28" s="14"/>
      <c r="D28" s="4"/>
    </row>
    <row r="29" spans="1:4" ht="18" x14ac:dyDescent="0.25">
      <c r="C29" s="14"/>
      <c r="D29" s="6"/>
    </row>
    <row r="30" spans="1:4" ht="18" x14ac:dyDescent="0.25">
      <c r="C30" s="14"/>
      <c r="D30" s="6"/>
    </row>
    <row r="31" spans="1:4" ht="18" x14ac:dyDescent="0.25">
      <c r="C31" s="14"/>
      <c r="D31" s="6"/>
    </row>
    <row r="32" spans="1:4" ht="18" x14ac:dyDescent="0.25">
      <c r="C32" s="15"/>
      <c r="D32" s="6"/>
    </row>
    <row r="33" spans="3:4" ht="18" x14ac:dyDescent="0.25">
      <c r="C33" s="15"/>
      <c r="D33" s="6"/>
    </row>
    <row r="34" spans="3:4" ht="18" x14ac:dyDescent="0.25">
      <c r="C34" s="15"/>
      <c r="D34" s="5"/>
    </row>
    <row r="35" spans="3:4" ht="18" x14ac:dyDescent="0.25">
      <c r="C35" s="15"/>
      <c r="D35" s="5"/>
    </row>
    <row r="36" spans="3:4" ht="18" x14ac:dyDescent="0.25">
      <c r="C36" s="15"/>
      <c r="D36" s="5"/>
    </row>
    <row r="37" spans="3:4" ht="18" x14ac:dyDescent="0.25">
      <c r="C37" s="15"/>
      <c r="D37" s="5"/>
    </row>
    <row r="38" spans="3:4" ht="18" x14ac:dyDescent="0.25">
      <c r="C38" s="15"/>
      <c r="D38" s="8"/>
    </row>
    <row r="39" spans="3:4" ht="18" x14ac:dyDescent="0.25">
      <c r="C39" s="15"/>
      <c r="D39" s="8"/>
    </row>
    <row r="40" spans="3:4" ht="18" x14ac:dyDescent="0.25">
      <c r="C40" s="16"/>
      <c r="D40" s="8"/>
    </row>
    <row r="41" spans="3:4" ht="18" x14ac:dyDescent="0.25">
      <c r="C41" s="16"/>
      <c r="D41" s="8"/>
    </row>
    <row r="42" spans="3:4" ht="18.75" thickBot="1" x14ac:dyDescent="0.3">
      <c r="C42" s="17"/>
      <c r="D42" s="8"/>
    </row>
    <row r="43" spans="3:4" ht="18" x14ac:dyDescent="0.25">
      <c r="C43" s="18"/>
      <c r="D43" s="4"/>
    </row>
    <row r="44" spans="3:4" ht="18" x14ac:dyDescent="0.25">
      <c r="C44" s="19"/>
      <c r="D44" s="5"/>
    </row>
    <row r="45" spans="3:4" ht="18" x14ac:dyDescent="0.25">
      <c r="C45" s="19"/>
      <c r="D45" s="5"/>
    </row>
    <row r="46" spans="3:4" ht="18" x14ac:dyDescent="0.25">
      <c r="C46" s="19"/>
      <c r="D46" s="8"/>
    </row>
    <row r="47" spans="3:4" ht="18.75" thickBot="1" x14ac:dyDescent="0.3">
      <c r="C47" s="20"/>
      <c r="D47" s="7"/>
    </row>
    <row r="48" spans="3:4" ht="18" x14ac:dyDescent="0.25">
      <c r="C48" s="21"/>
    </row>
    <row r="49" spans="3:3" ht="18" x14ac:dyDescent="0.25">
      <c r="C49" s="21"/>
    </row>
    <row r="50" spans="3:3" ht="18" x14ac:dyDescent="0.25">
      <c r="C50" s="21"/>
    </row>
    <row r="51" spans="3:3" ht="18" x14ac:dyDescent="0.25">
      <c r="C51" s="21"/>
    </row>
    <row r="52" spans="3:3" ht="18" x14ac:dyDescent="0.25">
      <c r="C52" s="22"/>
    </row>
    <row r="53" spans="3:3" ht="18" x14ac:dyDescent="0.25">
      <c r="C53" s="22"/>
    </row>
    <row r="54" spans="3:3" ht="18" x14ac:dyDescent="0.25">
      <c r="C54" s="22"/>
    </row>
    <row r="55" spans="3:3" ht="18" x14ac:dyDescent="0.25">
      <c r="C55" s="22"/>
    </row>
    <row r="56" spans="3:3" ht="18" x14ac:dyDescent="0.25">
      <c r="C56" s="23"/>
    </row>
    <row r="57" spans="3:3" ht="18" x14ac:dyDescent="0.25">
      <c r="C57" s="24"/>
    </row>
    <row r="58" spans="3:3" ht="18" x14ac:dyDescent="0.25">
      <c r="C58" s="24"/>
    </row>
    <row r="59" spans="3:3" ht="18" x14ac:dyDescent="0.25">
      <c r="C59" s="24"/>
    </row>
    <row r="60" spans="3:3" ht="18.75" thickBot="1" x14ac:dyDescent="0.3">
      <c r="C60" s="25"/>
    </row>
    <row r="61" spans="3:3" ht="18" x14ac:dyDescent="0.25">
      <c r="C61" s="26"/>
    </row>
    <row r="62" spans="3:3" ht="18" x14ac:dyDescent="0.25">
      <c r="C62" s="27"/>
    </row>
    <row r="63" spans="3:3" ht="18" x14ac:dyDescent="0.25">
      <c r="C63" s="27"/>
    </row>
    <row r="64" spans="3:3" ht="18" x14ac:dyDescent="0.25">
      <c r="C64" s="27"/>
    </row>
    <row r="65" spans="3:3" ht="18" x14ac:dyDescent="0.25">
      <c r="C65" s="27"/>
    </row>
    <row r="66" spans="3:3" ht="18" x14ac:dyDescent="0.25">
      <c r="C66" s="28"/>
    </row>
    <row r="67" spans="3:3" ht="18" x14ac:dyDescent="0.25">
      <c r="C67" s="28"/>
    </row>
    <row r="68" spans="3:3" ht="18" x14ac:dyDescent="0.25">
      <c r="C68" s="28"/>
    </row>
    <row r="69" spans="3:3" ht="18" x14ac:dyDescent="0.25">
      <c r="C69" s="28"/>
    </row>
    <row r="70" spans="3:3" ht="18" x14ac:dyDescent="0.25">
      <c r="C70" s="28"/>
    </row>
    <row r="71" spans="3:3" ht="18" x14ac:dyDescent="0.25">
      <c r="C71" s="29"/>
    </row>
    <row r="72" spans="3:3" ht="18" x14ac:dyDescent="0.25">
      <c r="C72" s="28"/>
    </row>
    <row r="73" spans="3:3" ht="18" x14ac:dyDescent="0.25">
      <c r="C73" s="28"/>
    </row>
    <row r="74" spans="3:3" ht="18" x14ac:dyDescent="0.25">
      <c r="C74" s="28"/>
    </row>
    <row r="75" spans="3:3" ht="18" x14ac:dyDescent="0.25">
      <c r="C75" s="28"/>
    </row>
    <row r="76" spans="3:3" ht="18" x14ac:dyDescent="0.25">
      <c r="C76" s="28"/>
    </row>
    <row r="77" spans="3:3" ht="18" x14ac:dyDescent="0.25">
      <c r="C77" s="28"/>
    </row>
    <row r="78" spans="3:3" ht="18" x14ac:dyDescent="0.25">
      <c r="C78" s="28"/>
    </row>
    <row r="79" spans="3:3" ht="18" x14ac:dyDescent="0.25">
      <c r="C79" s="27"/>
    </row>
    <row r="80" spans="3:3" ht="18" x14ac:dyDescent="0.25">
      <c r="C80" s="27"/>
    </row>
    <row r="81" spans="3:3" ht="18" x14ac:dyDescent="0.25">
      <c r="C81" s="27"/>
    </row>
    <row r="82" spans="3:3" ht="18" x14ac:dyDescent="0.25">
      <c r="C82" s="27"/>
    </row>
    <row r="83" spans="3:3" ht="18" x14ac:dyDescent="0.25">
      <c r="C83" s="27"/>
    </row>
    <row r="84" spans="3:3" ht="18" x14ac:dyDescent="0.25">
      <c r="C84" s="27"/>
    </row>
    <row r="85" spans="3:3" ht="18" x14ac:dyDescent="0.25">
      <c r="C85" s="30"/>
    </row>
    <row r="86" spans="3:3" ht="18" x14ac:dyDescent="0.25">
      <c r="C86" s="27"/>
    </row>
    <row r="87" spans="3:3" ht="18" x14ac:dyDescent="0.25">
      <c r="C87" s="27"/>
    </row>
    <row r="88" spans="3:3" ht="18.75" thickBot="1" x14ac:dyDescent="0.3">
      <c r="C88" s="31"/>
    </row>
    <row r="89" spans="3:3" ht="18" x14ac:dyDescent="0.25">
      <c r="C89" s="32"/>
    </row>
    <row r="90" spans="3:3" ht="18" x14ac:dyDescent="0.25">
      <c r="C90" s="28"/>
    </row>
    <row r="91" spans="3:3" ht="18" x14ac:dyDescent="0.25">
      <c r="C91" s="28"/>
    </row>
    <row r="92" spans="3:3" ht="18" x14ac:dyDescent="0.25">
      <c r="C92" s="28"/>
    </row>
    <row r="93" spans="3:3" ht="18" x14ac:dyDescent="0.25">
      <c r="C93" s="28"/>
    </row>
    <row r="94" spans="3:3" ht="18.75" thickBot="1" x14ac:dyDescent="0.3">
      <c r="C94" s="33"/>
    </row>
    <row r="99" spans="2:3" x14ac:dyDescent="0.25">
      <c r="B99" t="s">
        <v>54</v>
      </c>
      <c r="C99" t="s">
        <v>527</v>
      </c>
    </row>
    <row r="100" spans="2:3" x14ac:dyDescent="0.25">
      <c r="B100" s="10">
        <v>1167</v>
      </c>
      <c r="C100" s="3" t="s">
        <v>528</v>
      </c>
    </row>
    <row r="101" spans="2:3" ht="30" x14ac:dyDescent="0.25">
      <c r="B101" s="10">
        <v>1131</v>
      </c>
      <c r="C101" s="3" t="s">
        <v>529</v>
      </c>
    </row>
    <row r="102" spans="2:3" x14ac:dyDescent="0.25">
      <c r="B102" s="10">
        <v>1177</v>
      </c>
      <c r="C102" s="3" t="s">
        <v>530</v>
      </c>
    </row>
    <row r="103" spans="2:3" ht="30" x14ac:dyDescent="0.25">
      <c r="B103" s="10">
        <v>1094</v>
      </c>
      <c r="C103" s="3" t="s">
        <v>531</v>
      </c>
    </row>
    <row r="104" spans="2:3" x14ac:dyDescent="0.25">
      <c r="B104" s="10">
        <v>1128</v>
      </c>
      <c r="C104" s="3" t="s">
        <v>532</v>
      </c>
    </row>
    <row r="105" spans="2:3" ht="30" x14ac:dyDescent="0.25">
      <c r="B105" s="10">
        <v>1095</v>
      </c>
      <c r="C105" s="3" t="s">
        <v>533</v>
      </c>
    </row>
    <row r="106" spans="2:3" ht="30" x14ac:dyDescent="0.25">
      <c r="B106" s="10">
        <v>1129</v>
      </c>
      <c r="C106" s="3" t="s">
        <v>534</v>
      </c>
    </row>
    <row r="107" spans="2:3" ht="45" x14ac:dyDescent="0.25">
      <c r="B107" s="10">
        <v>1120</v>
      </c>
      <c r="C107" s="3" t="s">
        <v>535</v>
      </c>
    </row>
    <row r="108" spans="2:3" x14ac:dyDescent="0.25">
      <c r="B108" s="9"/>
    </row>
    <row r="109" spans="2:3" x14ac:dyDescent="0.25">
      <c r="B109" s="9"/>
    </row>
    <row r="117" spans="2:3" x14ac:dyDescent="0.25">
      <c r="B117" t="s">
        <v>3</v>
      </c>
    </row>
    <row r="118" spans="2:3" x14ac:dyDescent="0.25">
      <c r="B118" t="s">
        <v>536</v>
      </c>
      <c r="C118" t="s">
        <v>537</v>
      </c>
    </row>
    <row r="119" spans="2:3" x14ac:dyDescent="0.25">
      <c r="B119" t="s">
        <v>538</v>
      </c>
      <c r="C119" t="s">
        <v>539</v>
      </c>
    </row>
    <row r="120" spans="2:3" x14ac:dyDescent="0.25">
      <c r="B120" t="s">
        <v>540</v>
      </c>
      <c r="C120" t="s">
        <v>541</v>
      </c>
    </row>
    <row r="121" spans="2:3" x14ac:dyDescent="0.25">
      <c r="B121" t="s">
        <v>4</v>
      </c>
      <c r="C121" t="s">
        <v>9</v>
      </c>
    </row>
    <row r="122" spans="2:3" x14ac:dyDescent="0.25">
      <c r="B122" t="s">
        <v>542</v>
      </c>
      <c r="C122" t="s">
        <v>543</v>
      </c>
    </row>
    <row r="123" spans="2:3" x14ac:dyDescent="0.25">
      <c r="B123" t="s">
        <v>544</v>
      </c>
      <c r="C123" t="s">
        <v>545</v>
      </c>
    </row>
    <row r="124" spans="2:3" x14ac:dyDescent="0.25">
      <c r="B124" t="s">
        <v>546</v>
      </c>
      <c r="C124" t="s">
        <v>547</v>
      </c>
    </row>
    <row r="125" spans="2:3" x14ac:dyDescent="0.25">
      <c r="B125" t="s">
        <v>548</v>
      </c>
      <c r="C125" t="s">
        <v>549</v>
      </c>
    </row>
    <row r="126" spans="2:3" x14ac:dyDescent="0.25">
      <c r="B126" t="s">
        <v>550</v>
      </c>
      <c r="C126" t="s">
        <v>551</v>
      </c>
    </row>
    <row r="127" spans="2:3" x14ac:dyDescent="0.25">
      <c r="B127" t="s">
        <v>552</v>
      </c>
      <c r="C127" t="s">
        <v>553</v>
      </c>
    </row>
    <row r="128" spans="2:3" x14ac:dyDescent="0.25">
      <c r="B128" t="s">
        <v>554</v>
      </c>
      <c r="C128" t="s">
        <v>555</v>
      </c>
    </row>
    <row r="129" spans="2:3" x14ac:dyDescent="0.25">
      <c r="B129" t="s">
        <v>556</v>
      </c>
      <c r="C129" t="s">
        <v>557</v>
      </c>
    </row>
    <row r="130" spans="2:3" x14ac:dyDescent="0.25">
      <c r="B130" t="s">
        <v>558</v>
      </c>
      <c r="C130" t="s">
        <v>559</v>
      </c>
    </row>
    <row r="131" spans="2:3" x14ac:dyDescent="0.25">
      <c r="B131" t="s">
        <v>560</v>
      </c>
      <c r="C131" t="s">
        <v>561</v>
      </c>
    </row>
    <row r="132" spans="2:3" x14ac:dyDescent="0.25">
      <c r="B132" t="s">
        <v>562</v>
      </c>
      <c r="C132" t="s">
        <v>563</v>
      </c>
    </row>
    <row r="133" spans="2:3" x14ac:dyDescent="0.25">
      <c r="B133" t="s">
        <v>564</v>
      </c>
      <c r="C133" t="s">
        <v>565</v>
      </c>
    </row>
    <row r="134" spans="2:3" x14ac:dyDescent="0.25">
      <c r="B134" t="s">
        <v>566</v>
      </c>
      <c r="C134" t="s">
        <v>567</v>
      </c>
    </row>
    <row r="135" spans="2:3" x14ac:dyDescent="0.25">
      <c r="B135" t="s">
        <v>568</v>
      </c>
      <c r="C135" t="s">
        <v>569</v>
      </c>
    </row>
    <row r="136" spans="2:3" x14ac:dyDescent="0.25">
      <c r="B136" t="s">
        <v>570</v>
      </c>
      <c r="C136" t="s">
        <v>571</v>
      </c>
    </row>
    <row r="137" spans="2:3" x14ac:dyDescent="0.25">
      <c r="B137" t="s">
        <v>572</v>
      </c>
      <c r="C137" t="s">
        <v>573</v>
      </c>
    </row>
  </sheetData>
  <conditionalFormatting sqref="C13">
    <cfRule type="colorScale" priority="1">
      <colorScale>
        <cfvo type="min"/>
        <cfvo type="max"/>
        <color rgb="FFFF7128"/>
        <color rgb="FFFFEF9C"/>
      </colorScale>
    </cfRule>
  </conditionalFormatting>
  <pageMargins left="0.7" right="0.7" top="0.75" bottom="0.75" header="0.3" footer="0.3"/>
  <pageSetup paperSize="9" orientation="portrait" horizontalDpi="4294967293"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18</vt:i4>
      </vt:variant>
    </vt:vector>
  </HeadingPairs>
  <TitlesOfParts>
    <vt:vector size="20" baseType="lpstr">
      <vt:lpstr>PLAN GESTION POR PROCESO</vt:lpstr>
      <vt:lpstr>Hoja2</vt:lpstr>
      <vt:lpstr>'PLAN GESTION POR PROCESO'!Área_de_impresión</vt:lpstr>
      <vt:lpstr>CODIGO</vt:lpstr>
      <vt:lpstr>CONTRALORIA</vt:lpstr>
      <vt:lpstr>DEPENDENCIA</vt:lpstr>
      <vt:lpstr>FUENTE</vt:lpstr>
      <vt:lpstr>INDICADOR</vt:lpstr>
      <vt:lpstr>LIDERPROCESO</vt:lpstr>
      <vt:lpstr>MEDICION</vt:lpstr>
      <vt:lpstr>MEDICIONFINAL</vt:lpstr>
      <vt:lpstr>META</vt:lpstr>
      <vt:lpstr>META2</vt:lpstr>
      <vt:lpstr>OBJETIVOS</vt:lpstr>
      <vt:lpstr>PMRFINAL</vt:lpstr>
      <vt:lpstr>PRODUCTO</vt:lpstr>
      <vt:lpstr>PROGRAMACION</vt:lpstr>
      <vt:lpstr>proyectos</vt:lpstr>
      <vt:lpstr>RUBROS</vt:lpstr>
      <vt:lpstr>SIG</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juan.jimenez</dc:creator>
  <cp:keywords/>
  <dc:description/>
  <cp:lastModifiedBy>Arcadio Sarmiento Ramirez</cp:lastModifiedBy>
  <cp:revision/>
  <dcterms:created xsi:type="dcterms:W3CDTF">2016-04-29T15:58:00Z</dcterms:created>
  <dcterms:modified xsi:type="dcterms:W3CDTF">2019-08-26T20:12:05Z</dcterms:modified>
  <cp:category/>
  <cp:contentStatus/>
</cp:coreProperties>
</file>