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 hidePivotFieldList="1" defaultThemeVersion="153222"/>
  <mc:AlternateContent xmlns:mc="http://schemas.openxmlformats.org/markup-compatibility/2006">
    <mc:Choice Requires="x15">
      <x15ac:absPath xmlns:x15ac="http://schemas.microsoft.com/office/spreadsheetml/2010/11/ac" url="C:\Users\arcadio.sarmiento\Desktop\"/>
    </mc:Choice>
  </mc:AlternateContent>
  <bookViews>
    <workbookView xWindow="0" yWindow="0" windowWidth="28800" windowHeight="11400" activeTab="1"/>
  </bookViews>
  <sheets>
    <sheet name="Instructivo de diligenciamiento" sheetId="9" r:id="rId1"/>
    <sheet name="PROGRAMACIÓN 2019" sheetId="2" r:id="rId2"/>
    <sheet name="Tabla de porcentajes" sheetId="10" r:id="rId3"/>
    <sheet name="Valor proyectos" sheetId="11" r:id="rId4"/>
    <sheet name="TD" sheetId="12" r:id="rId5"/>
    <sheet name="TD PC" sheetId="13" r:id="rId6"/>
    <sheet name="Hoja1" sheetId="3" state="hidden" r:id="rId7"/>
  </sheets>
  <externalReferences>
    <externalReference r:id="rId8"/>
    <externalReference r:id="rId9"/>
  </externalReferences>
  <definedNames>
    <definedName name="_xlnm._FilterDatabase" localSheetId="1" hidden="1">'PROGRAMACIÓN 2019'!$A$4:$W$34</definedName>
    <definedName name="BASE">'PROGRAMACIÓN 2019'!$A$4:$W$34</definedName>
    <definedName name="COMPONENTE">[1]listas!$F$152:$F$203</definedName>
    <definedName name="dd">[2]Hoja1!$G$81:$G$92</definedName>
    <definedName name="GEOREFERENCIABLE">Hoja1!$A$6:$A$7</definedName>
    <definedName name="LOCALIDAD">Hoja1!$G$21:$G$40</definedName>
    <definedName name="MES">Hoja1!$G$81:$G$92</definedName>
    <definedName name="MODALIDAD">Hoja1!$G$72:$G$77</definedName>
    <definedName name="NO">Hoja1!$B$12</definedName>
    <definedName name="PLAZO">Hoja1!$G$48:$G$59</definedName>
    <definedName name="SI">Hoja1!$A$12:$A$15</definedName>
    <definedName name="ww">[2]Hoja1!$G$48:$G$59</definedName>
  </definedNames>
  <calcPr calcId="162913"/>
  <customWorkbookViews>
    <customWorkbookView name="cdelgadillo - Vista personalizada" guid="{3A4F87BB-E820-4A48-9D4B-270F7935C088}" mergeInterval="0" personalView="1" maximized="1" windowWidth="1148" windowHeight="645" activeSheetId="1"/>
    <customWorkbookView name="Dora Alicia Sarmiento Mancipe - Vista personalizada" guid="{A51B5367-C6C6-40AB-A5EF-D04C8DF9891C}" mergeInterval="0" personalView="1" maximized="1" xWindow="-8" yWindow="-8" windowWidth="1456" windowHeight="876" activeSheetId="1"/>
  </customWorkbookViews>
  <pivotCaches>
    <pivotCache cacheId="0" r:id="rId10"/>
    <pivotCache cacheId="7" r:id="rId11"/>
  </pivotCaches>
</workbook>
</file>

<file path=xl/calcChain.xml><?xml version="1.0" encoding="utf-8"?>
<calcChain xmlns="http://schemas.openxmlformats.org/spreadsheetml/2006/main">
  <c r="O19" i="2" l="1"/>
  <c r="O33" i="2"/>
  <c r="O12" i="2"/>
  <c r="O11" i="2"/>
  <c r="O6" i="2"/>
  <c r="I13" i="10" l="1"/>
  <c r="I7" i="10" l="1"/>
  <c r="I3" i="10"/>
  <c r="I6" i="10"/>
  <c r="I8" i="10" l="1"/>
  <c r="I2" i="10"/>
  <c r="I4" i="10" l="1"/>
  <c r="I10" i="10" s="1"/>
  <c r="K7" i="10" l="1"/>
  <c r="E43" i="2"/>
  <c r="P28" i="2" s="1"/>
  <c r="E41" i="2"/>
  <c r="P34" i="2" s="1"/>
  <c r="S29" i="2"/>
  <c r="S28" i="2"/>
  <c r="O24" i="2"/>
  <c r="C22" i="10"/>
  <c r="P12" i="2" l="1"/>
  <c r="P25" i="2"/>
  <c r="P29" i="2"/>
  <c r="P32" i="2"/>
  <c r="P6" i="2"/>
  <c r="P13" i="2"/>
  <c r="P18" i="2"/>
  <c r="P22" i="2"/>
  <c r="P10" i="2"/>
  <c r="P11" i="2"/>
  <c r="P17" i="2"/>
  <c r="P21" i="2"/>
  <c r="P5" i="2"/>
  <c r="P7" i="2"/>
  <c r="P14" i="2"/>
  <c r="P26" i="2"/>
  <c r="P30" i="2"/>
  <c r="P33" i="2"/>
  <c r="P24" i="2"/>
  <c r="P8" i="2"/>
  <c r="P15" i="2"/>
  <c r="P19" i="2"/>
  <c r="P23" i="2"/>
  <c r="P27" i="2"/>
  <c r="P9" i="2"/>
  <c r="P16" i="2"/>
  <c r="P20" i="2"/>
  <c r="P31" i="2"/>
</calcChain>
</file>

<file path=xl/comments1.xml><?xml version="1.0" encoding="utf-8"?>
<comments xmlns="http://schemas.openxmlformats.org/spreadsheetml/2006/main">
  <authors>
    <author>Argemiro Rincon Ortiz</author>
  </authors>
  <commentList>
    <comment ref="K6" authorId="0" shapeId="0">
      <text>
        <r>
          <rPr>
            <b/>
            <sz val="9"/>
            <color indexed="81"/>
            <rFont val="Tahoma"/>
            <family val="2"/>
          </rPr>
          <t>Se ejecuta en la vignecia 2018</t>
        </r>
      </text>
    </comment>
    <comment ref="K8" authorId="0" shapeId="0">
      <text>
        <r>
          <rPr>
            <b/>
            <sz val="9"/>
            <color indexed="81"/>
            <rFont val="Tahoma"/>
            <family val="2"/>
          </rPr>
          <t>Se ejecuta en la vigencia</t>
        </r>
      </text>
    </comment>
    <comment ref="K15" authorId="0" shapeId="0">
      <text>
        <r>
          <rPr>
            <b/>
            <sz val="9"/>
            <color indexed="81"/>
            <rFont val="Tahoma"/>
            <family val="2"/>
          </rPr>
          <t>Se ejecuta en la vignecia</t>
        </r>
      </text>
    </comment>
    <comment ref="K16" authorId="0" shapeId="0">
      <text>
        <r>
          <rPr>
            <b/>
            <sz val="9"/>
            <color indexed="81"/>
            <rFont val="Tahoma"/>
            <family val="2"/>
          </rPr>
          <t>No se programó en 2018</t>
        </r>
      </text>
    </comment>
    <comment ref="K24" authorId="0" shapeId="0">
      <text>
        <r>
          <rPr>
            <b/>
            <sz val="9"/>
            <color indexed="81"/>
            <rFont val="Tahoma"/>
            <family val="2"/>
          </rPr>
          <t>Se ejecuta en la vigencia</t>
        </r>
      </text>
    </comment>
    <comment ref="K25" authorId="0" shapeId="0">
      <text>
        <r>
          <rPr>
            <b/>
            <sz val="9"/>
            <color indexed="81"/>
            <rFont val="Tahoma"/>
            <family val="2"/>
          </rPr>
          <t>Es adición y prórroga del convenio 188-2017</t>
        </r>
      </text>
    </comment>
    <comment ref="K27" authorId="0" shapeId="0">
      <text>
        <r>
          <rPr>
            <b/>
            <sz val="9"/>
            <color indexed="81"/>
            <rFont val="Tahoma"/>
            <family val="2"/>
          </rPr>
          <t>Es adición y prórroga del convenio 188-2017</t>
        </r>
      </text>
    </comment>
    <comment ref="K28" authorId="0" shapeId="0">
      <text>
        <r>
          <rPr>
            <b/>
            <sz val="9"/>
            <color indexed="81"/>
            <rFont val="Tahoma"/>
            <family val="2"/>
          </rPr>
          <t>Se ejecuta en la vigencia</t>
        </r>
      </text>
    </comment>
  </commentList>
</comments>
</file>

<file path=xl/sharedStrings.xml><?xml version="1.0" encoding="utf-8"?>
<sst xmlns="http://schemas.openxmlformats.org/spreadsheetml/2006/main" count="617" uniqueCount="290">
  <si>
    <t>Dotación pedagógica y adecuación de jardines infantiles</t>
  </si>
  <si>
    <t>Atención a población vulnerable.</t>
  </si>
  <si>
    <t>Prevención de violencia infantil y promoción del buen trato</t>
  </si>
  <si>
    <t>Subsidio C a persona mayor</t>
  </si>
  <si>
    <t>Ayudas Técnicas a personas con discapacidad (no incluidas en el POS).</t>
  </si>
  <si>
    <t>Dotación pedagógica a colegios</t>
  </si>
  <si>
    <t>Eventos artísticos, culturales y deportivos</t>
  </si>
  <si>
    <t>Eventos artísticos, culturales y deportivos.</t>
  </si>
  <si>
    <t>Procesos de formación artística, cultural y deportiva.</t>
  </si>
  <si>
    <t xml:space="preserve">Procesos de formación artística, cultural y deportiva.
</t>
  </si>
  <si>
    <t>Inspección, vigilancia y control - IVC.</t>
  </si>
  <si>
    <t>Asesoría para legalización de barrios y titulación de predios</t>
  </si>
  <si>
    <t>Parques.</t>
  </si>
  <si>
    <t>Construcción, mantenimiento y dotación de parques vecinales y/o de bolsillo.</t>
  </si>
  <si>
    <t>Malla vial, espacio público y peatonal.</t>
  </si>
  <si>
    <t xml:space="preserve">Construcción y/o mantenimiento de malla vial, espacio público y peatonal, y puentes peatonales y/o vehiculares sobre cuerpos de agua (de escala local: urbana y/o rural)*
</t>
  </si>
  <si>
    <t>Seguridad y convivencia</t>
  </si>
  <si>
    <t>Dotación con recursos tecnológicos para la seguridad.</t>
  </si>
  <si>
    <t>Promoción de la convivencia ciudadana.</t>
  </si>
  <si>
    <t>Protección y recuperación de los recursos ambientales.</t>
  </si>
  <si>
    <t xml:space="preserve">Intervención física en renaturalización, ecourbanismo, arborización, coberturas vegetales, muros verdes, paisajismo y jardinería.
</t>
  </si>
  <si>
    <t>Intervención física en renaturalización, ecourbanismo, arborización, coberturas vegetales, muros verdes, paisajismo y jardinería.</t>
  </si>
  <si>
    <t xml:space="preserve">Gestión pública local. </t>
  </si>
  <si>
    <t>Fortalecimiento institucional y pago de honorarios de ediles.</t>
  </si>
  <si>
    <t>Acciones de control urbanístico</t>
  </si>
  <si>
    <t>Participación.</t>
  </si>
  <si>
    <t>Fomento a la participación.</t>
  </si>
  <si>
    <t>Meta proyecto 2017-2020</t>
  </si>
  <si>
    <t>Georreferenciable (Si/No)</t>
  </si>
  <si>
    <t xml:space="preserve">Localización  espacial </t>
  </si>
  <si>
    <t>SI</t>
  </si>
  <si>
    <t>N° de Proyecto de Inversión</t>
  </si>
  <si>
    <t>Porcentaje presupuestal</t>
  </si>
  <si>
    <t>Concepto</t>
  </si>
  <si>
    <t xml:space="preserve">Línea de Inversión </t>
  </si>
  <si>
    <t>NO</t>
  </si>
  <si>
    <t>Polígono</t>
  </si>
  <si>
    <t>Local</t>
  </si>
  <si>
    <t>Barrio</t>
  </si>
  <si>
    <t>UPZ</t>
  </si>
  <si>
    <t>Territorio estratégico intra y supra local</t>
  </si>
  <si>
    <t>ADECUACIÓN DE ESPACIOS</t>
  </si>
  <si>
    <t>DOTACIÓN</t>
  </si>
  <si>
    <t>BUEN TRATO INFANTIL</t>
  </si>
  <si>
    <t>SUBSIDIO TIPO C</t>
  </si>
  <si>
    <t>AYUDAS TÉCNICAS</t>
  </si>
  <si>
    <t>OBRAS DE MITIGACIÓN</t>
  </si>
  <si>
    <t>EVENTOS CULTURALES Y ARTISTICOS</t>
  </si>
  <si>
    <t>EVENTOS RECREATIVOS Y DEPORTIVOS</t>
  </si>
  <si>
    <t xml:space="preserve">PROCESOS DE FORMACIÓN ARTÍSTICA Y CULTURAL </t>
  </si>
  <si>
    <t xml:space="preserve">PROCESOS DE FORMACIÓN DEPORTIVA </t>
  </si>
  <si>
    <t>DEMANDAS DE TITULACIÓN</t>
  </si>
  <si>
    <t>ESTUDIOS DE REGULARIZACIÓN</t>
  </si>
  <si>
    <t>CONSTRUCCIÓN DE PARQUES</t>
  </si>
  <si>
    <t>INTERVENCIÓN DE PARQUES</t>
  </si>
  <si>
    <t>CONSTRUCCIÓN MALLA VIAL LOCAL</t>
  </si>
  <si>
    <t>MANTENIMIENTO MALLA VIAL LOCAL</t>
  </si>
  <si>
    <t>CONSTRUCCIÓN ESPACIO PÚBLICO</t>
  </si>
  <si>
    <t>INTERVENCIÓN PUENTES</t>
  </si>
  <si>
    <t>CONVIVENCIA CIUDADANA</t>
  </si>
  <si>
    <t>ARBORIZACIÓN</t>
  </si>
  <si>
    <t>RESTAURACIÓN ECOLÓGICA</t>
  </si>
  <si>
    <t>COBERTURAS VERDES</t>
  </si>
  <si>
    <t>HONORARIOS A EDILES</t>
  </si>
  <si>
    <t>FORTALECIMIENTO LOCAL</t>
  </si>
  <si>
    <t>IVC</t>
  </si>
  <si>
    <t>FORTALECIMIENTO PARA LA PARTICIPACIÓN</t>
  </si>
  <si>
    <t>PARTICIPACIÓN CIUDADANA Y CONTROL SOCIAL</t>
  </si>
  <si>
    <t>Componentes</t>
  </si>
  <si>
    <t>Proyecto estratégico 1</t>
  </si>
  <si>
    <t>Total general</t>
  </si>
  <si>
    <t>Total</t>
  </si>
  <si>
    <t>Datos</t>
  </si>
  <si>
    <t xml:space="preserve">No </t>
  </si>
  <si>
    <t>Atención a población vulnerable - Subsidio C a persona mayor</t>
  </si>
  <si>
    <t>Nombre del Proyecto</t>
  </si>
  <si>
    <t>LOCALIDAD</t>
  </si>
  <si>
    <t>1. Usaquén</t>
  </si>
  <si>
    <t>2. Chapinero</t>
  </si>
  <si>
    <t>3. Santa Fe</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</si>
  <si>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</si>
  <si>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</si>
  <si>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</si>
  <si>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</si>
  <si>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</si>
  <si>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</si>
  <si>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</si>
  <si>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</si>
  <si>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</si>
  <si>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</si>
  <si>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</si>
  <si>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</si>
  <si>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</si>
  <si>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</si>
  <si>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</si>
  <si>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</si>
  <si>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</si>
  <si>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Dotación.</t>
  </si>
  <si>
    <t>CAMPO</t>
  </si>
  <si>
    <t>Código asignado al proyecto según inscripción en SEGLAN.</t>
  </si>
  <si>
    <t>El campo de "Línea de Inversión" esta previamente asignado y es tomado de la Directiva 005 de 2016 que establece las Líneas de Inversión Local para los FDL. De acuerdo con esto, este campo no debe diligenciarse.</t>
  </si>
  <si>
    <t xml:space="preserve">Nombre asignado por la Alcaldía Local. </t>
  </si>
  <si>
    <t>VALOR POR PROYECTO DE INVERSIÓN LOCAL</t>
  </si>
  <si>
    <t>Tabla de procentajes</t>
  </si>
  <si>
    <t>Plazo de ejecución</t>
  </si>
  <si>
    <t>Localización  espacial (No. de predio, CIV, dirección)</t>
  </si>
  <si>
    <t xml:space="preserve">Fecha de inicio </t>
  </si>
  <si>
    <t>1 mes</t>
  </si>
  <si>
    <t>2 meses</t>
  </si>
  <si>
    <t>3 meses</t>
  </si>
  <si>
    <t>4 meses</t>
  </si>
  <si>
    <t>5 meses</t>
  </si>
  <si>
    <t>6 meses</t>
  </si>
  <si>
    <t>7 meses</t>
  </si>
  <si>
    <t>8 meses</t>
  </si>
  <si>
    <t>9 meses</t>
  </si>
  <si>
    <t>10 meses</t>
  </si>
  <si>
    <t>11 meses</t>
  </si>
  <si>
    <t>12 meses</t>
  </si>
  <si>
    <t>1. LICITACIÓN PÚBLICA</t>
  </si>
  <si>
    <t>2. SELECCIÓN ABREVIADA</t>
  </si>
  <si>
    <t>3. CONCURSO DE MÉRITOS</t>
  </si>
  <si>
    <t>4. CONTRATACION DIRECTA</t>
  </si>
  <si>
    <t>5. MÍNIMA CUANTÍA</t>
  </si>
  <si>
    <t>Enero</t>
  </si>
  <si>
    <t>Febrero</t>
  </si>
  <si>
    <t>Marzo</t>
  </si>
  <si>
    <t>Abril</t>
  </si>
  <si>
    <t>Mayo</t>
  </si>
  <si>
    <t>Junio</t>
  </si>
  <si>
    <t>Julio</t>
  </si>
  <si>
    <t>Agosto</t>
  </si>
  <si>
    <t>Septiembre</t>
  </si>
  <si>
    <t>Octubre</t>
  </si>
  <si>
    <t>Noviembre</t>
  </si>
  <si>
    <t>Diciembre</t>
  </si>
  <si>
    <t>5. ADICIÓN</t>
  </si>
  <si>
    <t>Fecha de inicio del contrato principal realizado con recursos de la vigencia 2017 que mueve la meta de proyecto.</t>
  </si>
  <si>
    <t>El campo de “Componentes” esta previamente asignado y es tomado del anexo batería de componentes que hace parte del “Instructivo para la formulación de proyectos de inversión local con participación”. De acuerdo con esto, los componentes no deben ajustarse.</t>
  </si>
  <si>
    <t>Describe los resultados que se esperan alcanzar con la inversión de la vigencia 2018 en términos cualitativos y/o cuantitativos. Estos resultados deben diligenciarse por meta de proyecto (para el caso de sedes administrativas o salones comunales deberán explicitarse sus resultados esperados en este campo).</t>
  </si>
  <si>
    <t>DESCRIPCIÓN</t>
  </si>
  <si>
    <t>El campo de “Concepto” esta previamente asignado y es tomado de la Directiva 005 de 2016 que establece las Líneas de Inversión Local para los FDL. De acuerdo con esto, este campo no debe diligenciarse. Para el caso de los proyectos estratégicos deben identificarse para cada localidad.</t>
  </si>
  <si>
    <t>El dato utilizado corresponde al campo "Avance acumulado contratado (%)" que se encuentra en el Informe Ejecutivo de la MUSI (corte 30 de septiembre 2017).</t>
  </si>
  <si>
    <t>% de avance acumulado contratado de la meta (tomado del Informe Ejecuticvo de la MUSI)</t>
  </si>
  <si>
    <t>Dato tomado de la minuta del contrato principal que mueve la meta de proyecto. Tipo de campo lista desplegable.</t>
  </si>
  <si>
    <t>Corresponde a las unidades a alcanzar con recursos de la vigencia 2018 frente a la meta de proyecto. El campo debe diligenciarse precisando el número de unidades (ejemplo 15 parques intervenidos, 400 personas beneficiadas con ayudas técnicas no POS, etc.)</t>
  </si>
  <si>
    <t>Es el valor proyectado en el POAI 2018 para la respectiva meta de proyecto. Los recursos no se limitan al contrato principal sino comprenden la totalidad del valor asociado a la meta proyecto para la vigencia 2018.
Los datos para la programación presupuestal deben registrarse en pesos, redondeando los últimos tres dígitos a miles, por lo cual los valores menores a 500 se ajustarán al valor inferior y los mayores o iguales a 500 al valor superior.</t>
  </si>
  <si>
    <t>Porcentaje del valor proyectado para la meta de proyecto sobre el total del presupuesto de inversión 2018. Este cálculo se realiza de forma automática en la matriz.</t>
  </si>
  <si>
    <t>Utilice la lista desplegable para señalar si es georeferenciable "SI" o "NO".
Georreferenciable se refiere a toda aquella inversión que es susceptible de ser ubicada en un mapa de manera precisa mediante un sistema de coordenadas. Por ejemplo, la adecuación o dotación de un jardín infantil, etc.</t>
  </si>
  <si>
    <t>Si la respuesta a la georeferenciación es "SI", describa la localización espacial respectiva (puede ser una o varias según el caso, Ej. No. de predio, CIV, dirección, etc.). Cuando se trata de varias localizaciones estas deben colocarse dentro de la misma celda.
Si la respuesta a la georeferenciación es "NO", no diligencair este campo.</t>
  </si>
  <si>
    <t>Lista desplegable con el mes en el que está previsto iniciar el contrato principal que mueve la meta proyecto.</t>
  </si>
  <si>
    <t>Lista desplegable con el plazo que está previsto para el contrato principal que mueve la meta de proyecto.</t>
  </si>
  <si>
    <t>Lista desplegable con la modalidad de contratación para el contrato principal que mueve la meta de proyecto.</t>
  </si>
  <si>
    <t>Para el caso de la Hoja de Calculo "Tablas de porcentajes" no deberán ser diligenciadas por la Alcaldía Local. Los campos se diligencian de manera automatica.</t>
  </si>
  <si>
    <t>Observaciones</t>
  </si>
  <si>
    <t>Campo abierto para precisar, aclarar, etc.</t>
  </si>
  <si>
    <t>SEDE ADMINISTRATIVA</t>
  </si>
  <si>
    <t xml:space="preserve">Tomada de la información consignada en la ficha EBI - SEGPLAN y/o MUSI. Para el caso de las líneas de inversión que no cuentan con meta en el PDL se utiliza la opción “No aplica”. </t>
  </si>
  <si>
    <t>La Alcaldía Loca deberá diligenciar únicamente los campos cuyo encabezado tienen color verde y naranja.</t>
  </si>
  <si>
    <t>Esta hoja de cálculo es de manejo exclusivo de la SDP.</t>
  </si>
  <si>
    <t xml:space="preserve">Tipo de anualización meta </t>
  </si>
  <si>
    <t>RELACIÓN DEL PRINCIPAL CONTRATO 2018 QUE MUEVE LA META DE PROYECTO Y QUE SE EJECUTARÁ EN 2019</t>
  </si>
  <si>
    <t>Magnitud (Unidades) a alcanzar vigencia 2019 (según indicador)</t>
  </si>
  <si>
    <t>Valor  presupuesto meta  proyecto 2019</t>
  </si>
  <si>
    <t>Monto de recursos 2018</t>
  </si>
  <si>
    <t>Descripción de los resultados esperados 2019</t>
  </si>
  <si>
    <r>
      <t xml:space="preserve">Proyección </t>
    </r>
    <r>
      <rPr>
        <b/>
        <sz val="11"/>
        <color indexed="9"/>
        <rFont val="Calibri"/>
        <family val="2"/>
      </rPr>
      <t>mes de inicio 2019</t>
    </r>
  </si>
  <si>
    <t>Proyección modalidad de contratación 2019 (del principal contrato que mueve la meta)</t>
  </si>
  <si>
    <t>VIGENCIA 2019</t>
  </si>
  <si>
    <t>Anexo (85 -15%)</t>
  </si>
  <si>
    <t>Proyecto estratégico</t>
  </si>
  <si>
    <t>Valor  presupuesto proyecto</t>
  </si>
  <si>
    <t>Valor 2019</t>
  </si>
  <si>
    <t>Porcentaje</t>
  </si>
  <si>
    <t>%</t>
  </si>
  <si>
    <t>P. ESTRATEGICO (CAI, SEDE)</t>
  </si>
  <si>
    <t>% de avance acumulado contratado de la meta (tomado MUSI)</t>
  </si>
  <si>
    <t>Dado que el tema de salones comunales hace parte de la meta relacionada con el indicador “Organizaciones, instancias y expresiones sociales ciudadanas fortalecidas para la participación”, precise aquí su valor para la vigencia 2019</t>
  </si>
  <si>
    <t>VALOR  TOTAL INVERSION  POAI 2019</t>
  </si>
  <si>
    <t>VALOR  TOTAL INVERSION 2019 (sin sede o CAI)</t>
  </si>
  <si>
    <t>Magnitud (Unidades) a alcanzar vigencia 2019</t>
  </si>
  <si>
    <t>Valor  presupuesto meta proyecto 2019</t>
  </si>
  <si>
    <r>
      <t xml:space="preserve">Proyección </t>
    </r>
    <r>
      <rPr>
        <b/>
        <sz val="10"/>
        <color indexed="9"/>
        <rFont val="Calibri"/>
        <family val="2"/>
      </rPr>
      <t>mes de inicio 2019</t>
    </r>
  </si>
  <si>
    <t>3-3-1-15-01-02-1492-00</t>
  </si>
  <si>
    <t>Niños y niñas sanos y felices en San Cristóbal</t>
  </si>
  <si>
    <t>3-3-1-15-01-03-1509-00</t>
  </si>
  <si>
    <t>Personas mayores protegidas en San Cristóbal</t>
  </si>
  <si>
    <t>3-3-1-15-01-03-1502-00</t>
  </si>
  <si>
    <t>Superando las barreras de la discapacidad en San Cristóbal</t>
  </si>
  <si>
    <t>3-3-1-15-01-04-1579-00</t>
  </si>
  <si>
    <t>San Cristóbal preparada para el riesgo</t>
  </si>
  <si>
    <t>3-3-1-15-01-07-1486-00</t>
  </si>
  <si>
    <t>En San Cristóbal se contribuye a una mejor educación</t>
  </si>
  <si>
    <t>3-3-1-15-01-11-1554-00</t>
  </si>
  <si>
    <t>Deporte y cultura para ser felices en San Cristóbal</t>
  </si>
  <si>
    <t>3-3-1-15-02-15-1581-00</t>
  </si>
  <si>
    <t>San Cristóbal cumple y respeta las normas</t>
  </si>
  <si>
    <t>3-3-1-15-02-17-1510-00</t>
  </si>
  <si>
    <t>Parques de ensueño en San Cristóbal</t>
  </si>
  <si>
    <t>3-3-1-15-02-18-1557-00</t>
  </si>
  <si>
    <t>3-3-1-15-03-19-1555-00</t>
  </si>
  <si>
    <t>Mejor seguridad y convivencia para todos</t>
  </si>
  <si>
    <t>Mejores vías y espacio publico para todos en San Cristóbal</t>
  </si>
  <si>
    <t>3-3-1-15-06-38-1534-0</t>
  </si>
  <si>
    <t>San Cristóbal ambientalmente sostenible</t>
  </si>
  <si>
    <t>3-3-1-15-07-45-1531-00</t>
  </si>
  <si>
    <t>Acciones de desarrollo y fortalecimiento institucional</t>
  </si>
  <si>
    <t>3-3-1-15-07-45-1578-00</t>
  </si>
  <si>
    <t>Participación para el bien común en San Cristóbal</t>
  </si>
  <si>
    <t>3-3-1-15-07-45-1580-00</t>
  </si>
  <si>
    <t>Nueva sede para un mejor servicio al ciudadano</t>
  </si>
  <si>
    <t>Adecuar 4 jardines infantiles</t>
  </si>
  <si>
    <t>Dotar 589 jardines infantiles</t>
  </si>
  <si>
    <t>Vincular 2000 personas en acciones de promoción del buen trato infantil</t>
  </si>
  <si>
    <t>Beneficiar 4950 personas con subisidio tipo C por año</t>
  </si>
  <si>
    <t>Beneficiar 1600 personas en condición de discapacidad con ayudas técnicas no POS</t>
  </si>
  <si>
    <t>Dotar 33 IED con material pedagógico</t>
  </si>
  <si>
    <t>Realizar 8 eventos artísticos y culturales</t>
  </si>
  <si>
    <t>Vincular 600 personas a procesos de formación artístitca y cultural</t>
  </si>
  <si>
    <t>Realizar 12 eventos de recreación y deporte</t>
  </si>
  <si>
    <t>Vincular 800 personas a procesos de formación deportiva</t>
  </si>
  <si>
    <t>Gestionar la presentación de 300 demandas de titulación predial</t>
  </si>
  <si>
    <t>Realizar 1 estudio preliminar para la regularización urbanística (levantamientos topográficos y análisis) a asentamientos de origen informal previamente legalizados y priorizados en la localidad diagnosticados por la SDHT</t>
  </si>
  <si>
    <t xml:space="preserve">Construir 8 parques vecinales y/o de bolsillo           </t>
  </si>
  <si>
    <t xml:space="preserve">Intervenir 65 parques vecinales y/o de bolsillo           </t>
  </si>
  <si>
    <t>Construir 5,5 Km/carril de malla vial loca</t>
  </si>
  <si>
    <t>Mantener 45 Km/carril de malla vial loca</t>
  </si>
  <si>
    <t>Construir 24000 m2   de espacio público local</t>
  </si>
  <si>
    <t>Intervenir 16 puentes vehiculares y/o peatonales de escala local sobre cuerpos de agua</t>
  </si>
  <si>
    <t>Realizar 4 dotaciones para seguridad</t>
  </si>
  <si>
    <t>Vincular 2000 personas a ejercicios de convivencia ciudadana</t>
  </si>
  <si>
    <t>Sembrar 2800 árboles nativos para mejorar las condiciones ambientales de la localidad</t>
  </si>
  <si>
    <t>Intervenir 12 has de espacio público con acciones de renaturalización y/o ecourbanismo</t>
  </si>
  <si>
    <t>Intervenir 4000 m2   de espacio público con acciones de jardinera, muros verdes y/o paisajismo</t>
  </si>
  <si>
    <t>Cubrir a 11 ediles con pago de honorarios</t>
  </si>
  <si>
    <t>Implementar 1 estrategia contratacion de servicios profesionales, y la adquisicion de bienes y servicios para garantizar la gobernabilidad local</t>
  </si>
  <si>
    <t xml:space="preserve">Realizar 4 acciones de inspección, vigilancia y control          </t>
  </si>
  <si>
    <t>Fortalecer 100 organizaciones, instancias y expresiones sociales ciudadanas para la participación</t>
  </si>
  <si>
    <t>Vincular 800 personas en procesos de participación ciudadana y/o control social</t>
  </si>
  <si>
    <t>Adecuar 1 sede de gobierno local</t>
  </si>
  <si>
    <t>Realizar 1 estrategia integral de promoción y prevención frente al riesgo natural y antrópico</t>
  </si>
  <si>
    <t>Suma</t>
  </si>
  <si>
    <t>Constante</t>
  </si>
  <si>
    <t>Se busca beneficiar 1.000 personas mas en los procesos de escuelas de formacion ubicados en la localidad de San Cristobal.</t>
  </si>
  <si>
    <t>°Se busca realizar una nueva olimpiada comunitaria con nuevas disciplinas deportivas, deportes de nuevas tendencias beneficiando a cerca de 2000 personas 
°Se busca continuar con el proceso de la red de eventos  con 10 eventos e iniciativas deportivas que fortalezcan procesos deportivos en la localidad.</t>
  </si>
  <si>
    <t>5,512,750,000</t>
  </si>
  <si>
    <t>Beneficiar a mínimo 400 personas con discapacidad con la entrega de dispositivos de asistencia personal no POSS</t>
  </si>
  <si>
    <t>Se hará durante la ejecución del proyecto</t>
  </si>
  <si>
    <t>Etiquetas de fila</t>
  </si>
  <si>
    <t>Suma de Valor  presupuesto meta  proyecto 2019</t>
  </si>
  <si>
    <t>CUOTA</t>
  </si>
  <si>
    <t>DIF</t>
  </si>
  <si>
    <t>Se busca beneficiar a 700 personas habitantes de la localidad de San Cristobal  en los procesos de formación artistica, a través de 7 areas de formación (danza, música, teatro, artes visuales, artes urbanas, artes plasticas y literatura)</t>
  </si>
  <si>
    <t xml:space="preserve">Se realizará la semana de la cultura, arte y patrimonio local, a trapes de la cual se pretende visibilizar a los nuevos procesos e iniciativa culturales de la localidad y la inclución de los distintos grupos poblacionales y etnicos a través del elfoque diferencial.    Se apoyará la realización de los 24 eventos que hacen parte de la Red de Eventos Artisticos y Culturales de la localidad. A tarvés de  éste proyecto se busca consolidar los procesos que durante años han venido construyendo comunidad a partir de lo cultural. </t>
  </si>
  <si>
    <t xml:space="preserve">Se hará durante la elaboración de los estudios previos
</t>
  </si>
  <si>
    <t>CONSTRUCCION DE 4 PARQUES DE BOLSILLO Y/O VECINALES</t>
  </si>
  <si>
    <t>MANTENIMIENTO Y RECUPERACION DE 15 ÁRQUES VECINALES Y/O DE BOLSILLO</t>
  </si>
  <si>
    <t>CONSTRUCCION MALLA VIAL</t>
  </si>
  <si>
    <t xml:space="preserve">CONSERVACION MALLA VIAL </t>
  </si>
  <si>
    <t>ESPACIO PUBLICO CONSTRUIDO ASOCIADO A LA MALLA VIAL (ANDENES)</t>
  </si>
  <si>
    <t>PUENTES SOBRE CUERPOS DE AGUA (CONSERVACION)</t>
  </si>
  <si>
    <t xml:space="preserve">Se espera beneficiar a 15 Instituciones Educativas Distritales que desarrollan proyectos Educativos Especiales, los cuales trascienden el Plan Eduactivo Institucional y promueven en los estudiantes aprendizajes innovadores y además tienen en cuenta sus necesidades; de igual forma los proyectos dirigidos a los niños, niñas y adolescentes con necesidaes educativas especiales cómo una forma de reconocer la discapacidad y brindar  nuevas alternativas de aprendizaje a esta población. </t>
  </si>
  <si>
    <t xml:space="preserve">Se espera beneficiar a 560 Hogares Comunitarios de ICBF y a 24 Jardines Infantiles de la SDIS, con la entrega de material pedagógico correspondiente a la Dimensión del Desarrollo Social y Comunicativo de acuerdo a la línea tecnica entregada por el sector que rige la atención integral de los niños y niñas a nivel distrital.   Esto con el fin de fortalecer las potencialidades en la niñez y contribuir a los procesos de formación dirigidos a ellos, realizando el  mejoramiento de los equipamentos y con la entrega de material adecuado a sus necesidades. </t>
  </si>
  <si>
    <t>La vinculación de personas en acciones de buen trato pretende en 2019 aportar a la transformación de los imaginarios sobre las relaciones de género que llevan al ejercicio de la violencia contra niñas, niños, mujeres y personas mayores, así como al consumo de SPA en estas poblaciones. Se espera también formar 500  familias  instituciones oficiales y privadas respecto a pautas de formación a sus hijos y de mejoramiento de las relaciones familiares, igualmente se espera formar 200 personas como líderes multiplicadores del buen trato para dejar capital social instalado en la comunidad que garantice la continuidad de la estrategia.</t>
  </si>
  <si>
    <t>En 2019 se ejecutará también recursos de vigencia 2018</t>
  </si>
  <si>
    <t xml:space="preserve">Contar con el personal de apoyo para el desarrollo de las actividades misionales de la Alcaldía </t>
  </si>
  <si>
    <t xml:space="preserve">°Se tiene proyectado la adecuación de 8 salones comunales, que se seleccionarán de aquellos que cuenten con el adecuado registro ante el IDPAC
°Entregar la totalidad de los salones comunales adecuados, completar la entrega de elementos de dotación a las JAC que no lograron viabilidad en las vigencias 2017 y 2018,  apoyar a las organizaciones locales con insumos para realizar las  iniciativas y celebrar el día comunal, según lo acordado con ASOJUNTAS. </t>
  </si>
  <si>
    <t>Se dará cobertura a 4,950 personas mayores y se realizarán los talleres de desarrollo humano</t>
  </si>
  <si>
    <t xml:space="preserve">Se espera la vinculación de 300 personas en procesos de formación, asociados al control social. </t>
  </si>
  <si>
    <t>Av primero de mayo 1-40 sur</t>
  </si>
  <si>
    <t xml:space="preserve"> se cuenta con mapa de georreferenciación. </t>
  </si>
  <si>
    <t>Se busca cumplir la meta anual del cuatrienio de una forma sostenible de 700 arboles por año.</t>
  </si>
  <si>
    <t>Se busca complementar y adicionar la meta del cuatrienio frente a 2 situaciones: Minimnizar el grado de infestación de retamo, y el cumplimiento del fallo de cerros orientales.</t>
  </si>
  <si>
    <t>Se busca cumplir la meta anual del cuatrienio de una forma sostenible de 1.000 metros cuadrados de jardinería por año.</t>
  </si>
  <si>
    <t>Convenio interadministrativo</t>
  </si>
  <si>
    <t>15% disponible</t>
  </si>
  <si>
    <t>Afectado</t>
  </si>
  <si>
    <t>SALDO</t>
  </si>
  <si>
    <t>85% DISPONIBLE</t>
  </si>
  <si>
    <t>°Se realizarán acciones de reducción del riesgo en la localidad San Cristóbal
°Se realizará la dotación de salones comunales aptos como alojamiento temporal para atención de emergencias</t>
  </si>
  <si>
    <t>Elaborar los estudios y diseños para la nueva sede de gobierno local</t>
  </si>
  <si>
    <t>Realizar las acciones de IVC tanto en urbanismo como en espacio público y establecimientos de comercio
°Se implementará la estrategia "Juégale limpio a San Cristóbal"</t>
  </si>
  <si>
    <t>Se busca presentar las demandas listas según expedientes judiciales armandos en 2018 y los que salgan en 2019</t>
  </si>
  <si>
    <t>Se realizarán los levantamientos topográficos de los asentamientos urbanos pata la conformación de expedientes por parte de la Secretaría Distrital del Hábitat</t>
  </si>
  <si>
    <t>SALONES COMUNALES</t>
  </si>
  <si>
    <t xml:space="preserve">Teniendo en cuenta que son 584 jardines infantiles y Hogares Comunitarios en total no se escribe dirección de cada uno en esta matriz, pero se cuenta con mapa de georreferenciación. </t>
  </si>
  <si>
    <t>Se tiene proyectado la adecuación del Jardín Infantil San Isidro</t>
  </si>
  <si>
    <t>Cl 35 A sur 6A 15</t>
  </si>
  <si>
    <t>Se proyecta la creación de un centro de monitoreo de videovigilancia local, la cual está condicionado a los lineamientos del sector</t>
  </si>
  <si>
    <t>°Se implementará la estrategia Territorios Parse
°Se dará continuidad al proyecto de Gestores de Convivencia
°Se fortalecerá los actores de justicia comunitaria en el marco del Sistema Local de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</si>
</sst>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164" formatCode="_(&quot;$&quot;\ * #,##0.00_);_(&quot;$&quot;\ * \(#,##0.00\);_(&quot;$&quot;\ * &quot;-&quot;??_);_(@_)"/>
    <numFmt numFmtId="165" formatCode="&quot;$&quot;#,##0;[Red]\-&quot;$&quot;#,##0"/>
    <numFmt numFmtId="166" formatCode="&quot;$&quot;\ #,##0"/>
    <numFmt numFmtId="167" formatCode="_(&quot;$&quot;\ * #,##0_);_(&quot;$&quot;\ * \(#,##0\);_(&quot;$&quot;\ * &quot;-&quot;??_);_(@_)"/>
    <numFmt numFmtId="168" formatCode="&quot;$&quot;#,##0"/>
    <numFmt numFmtId="169" formatCode="0.0%"/>
    <numFmt numFmtId="170" formatCode="dd/mm/yyyy;@"/>
  </numFmts>
  <fonts count="27" x14ac:knownFonts="1">
    <font>
      <sz val="11"/>
      <color theme="1"/>
      <name val="Calibri"/>
      <family val="2"/>
      <scheme val="minor"/>
    </font>
    <font>
      <sz val="10"/>
      <name val="Arial Narrow"/>
      <family val="2"/>
    </font>
    <font>
      <sz val="11"/>
      <name val="Calibri"/>
      <family val="2"/>
    </font>
    <font>
      <b/>
      <sz val="11"/>
      <name val="Arial Narrow"/>
      <family val="2"/>
    </font>
    <font>
      <i/>
      <sz val="12"/>
      <name val="Times New Roman"/>
      <family val="1"/>
    </font>
    <font>
      <sz val="11"/>
      <name val="Arial"/>
      <family val="2"/>
    </font>
    <font>
      <b/>
      <sz val="11"/>
      <color indexed="9"/>
      <name val="Calibri"/>
      <family val="2"/>
    </font>
    <font>
      <b/>
      <sz val="10"/>
      <color indexed="9"/>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1"/>
      <color indexed="8"/>
      <name val="Calibri"/>
      <family val="2"/>
      <scheme val="minor"/>
    </font>
    <font>
      <sz val="11"/>
      <name val="Calibri"/>
      <family val="2"/>
      <scheme val="minor"/>
    </font>
    <font>
      <sz val="11"/>
      <color indexed="63"/>
      <name val="Calibri"/>
      <family val="2"/>
      <scheme val="minor"/>
    </font>
    <font>
      <sz val="14"/>
      <color theme="1"/>
      <name val="Calibri"/>
      <family val="2"/>
      <scheme val="minor"/>
    </font>
    <font>
      <b/>
      <sz val="14"/>
      <color theme="1"/>
      <name val="Calibri"/>
      <family val="2"/>
      <scheme val="minor"/>
    </font>
    <font>
      <sz val="11"/>
      <color indexed="8"/>
      <name val="Calibri"/>
      <family val="2"/>
      <scheme val="minor"/>
    </font>
    <font>
      <b/>
      <sz val="10"/>
      <color theme="0"/>
      <name val="Calibri"/>
      <family val="2"/>
      <scheme val="minor"/>
    </font>
    <font>
      <sz val="10"/>
      <color theme="1"/>
      <name val="Calibri"/>
      <family val="2"/>
      <scheme val="minor"/>
    </font>
    <font>
      <b/>
      <sz val="20"/>
      <name val="Calibri"/>
      <family val="2"/>
      <scheme val="minor"/>
    </font>
    <font>
      <b/>
      <sz val="18"/>
      <color theme="1"/>
      <name val="Calibri"/>
      <family val="2"/>
      <scheme val="minor"/>
    </font>
    <font>
      <b/>
      <sz val="16"/>
      <color theme="1"/>
      <name val="Calibri"/>
      <family val="2"/>
      <scheme val="minor"/>
    </font>
    <font>
      <sz val="18"/>
      <color theme="1"/>
      <name val="Calibri"/>
      <family val="2"/>
      <scheme val="minor"/>
    </font>
    <font>
      <sz val="18"/>
      <color theme="0"/>
      <name val="Calibri"/>
      <family val="2"/>
      <scheme val="minor"/>
    </font>
    <font>
      <sz val="11"/>
      <color theme="1"/>
      <name val="Calibri"/>
      <family val="2"/>
    </font>
    <font>
      <b/>
      <sz val="9"/>
      <color indexed="81"/>
      <name val="Tahoma"/>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8" tint="0.59999389629810485"/>
        <bgColor indexed="64"/>
      </patternFill>
    </fill>
    <fill>
      <patternFill patternType="solid">
        <fgColor theme="8"/>
        <bgColor indexed="64"/>
      </patternFill>
    </fill>
    <fill>
      <patternFill patternType="solid">
        <fgColor theme="4"/>
        <bgColor indexed="64"/>
      </patternFill>
    </fill>
    <fill>
      <patternFill patternType="solid">
        <fgColor theme="5" tint="-0.249977111117893"/>
        <bgColor indexed="64"/>
      </patternFill>
    </fill>
    <fill>
      <patternFill patternType="solid">
        <fgColor theme="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1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medium">
        <color indexed="64"/>
      </left>
      <right style="double">
        <color theme="0"/>
      </right>
      <top style="medium">
        <color indexed="64"/>
      </top>
      <bottom style="double">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style="thin">
        <color rgb="FF999999"/>
      </right>
      <top style="thin">
        <color rgb="FF999999"/>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6">
    <xf numFmtId="0" fontId="0" fillId="0" borderId="0"/>
    <xf numFmtId="164" fontId="8" fillId="0" borderId="0" applyFont="0" applyFill="0" applyBorder="0" applyAlignment="0" applyProtection="0"/>
    <xf numFmtId="9" fontId="8" fillId="0" borderId="0" applyFont="0" applyFill="0" applyBorder="0" applyAlignment="0" applyProtection="0"/>
    <xf numFmtId="42"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cellStyleXfs>
  <cellXfs count="117">
    <xf numFmtId="0" fontId="0" fillId="0" borderId="0" xfId="0"/>
    <xf numFmtId="0" fontId="0" fillId="0" borderId="0" xfId="0" applyFont="1"/>
    <xf numFmtId="0" fontId="11" fillId="0" borderId="0" xfId="0" applyFont="1" applyAlignment="1">
      <alignment horizontal="right"/>
    </xf>
    <xf numFmtId="0" fontId="0" fillId="0" borderId="0" xfId="0" applyFont="1" applyAlignment="1">
      <alignment horizontal="center" vertical="center"/>
    </xf>
    <xf numFmtId="166" fontId="0" fillId="0" borderId="1" xfId="0" applyNumberFormat="1" applyFont="1" applyFill="1" applyBorder="1" applyAlignment="1">
      <alignment horizontal="right" vertical="center"/>
    </xf>
    <xf numFmtId="3"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3" fontId="11" fillId="4" borderId="2" xfId="0" applyNumberFormat="1" applyFont="1" applyFill="1" applyBorder="1" applyAlignment="1">
      <alignment horizontal="center" vertical="center"/>
    </xf>
    <xf numFmtId="166" fontId="11" fillId="4" borderId="3" xfId="0" applyNumberFormat="1" applyFont="1" applyFill="1" applyBorder="1" applyAlignment="1">
      <alignment horizontal="right" vertical="center"/>
    </xf>
    <xf numFmtId="0" fontId="0" fillId="4" borderId="3" xfId="0" applyFont="1" applyFill="1" applyBorder="1" applyAlignment="1">
      <alignment horizontal="center" vertical="center"/>
    </xf>
    <xf numFmtId="3" fontId="0" fillId="0" borderId="0" xfId="0" applyNumberFormat="1" applyFont="1"/>
    <xf numFmtId="0" fontId="10" fillId="5" borderId="1" xfId="0" applyFont="1" applyFill="1" applyBorder="1" applyAlignment="1" applyProtection="1">
      <alignment horizontal="center" vertical="center" wrapText="1"/>
      <protection locked="0"/>
    </xf>
    <xf numFmtId="0" fontId="13" fillId="0" borderId="0" xfId="0" applyFont="1"/>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center"/>
    </xf>
    <xf numFmtId="0" fontId="5" fillId="2"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5" fillId="3" borderId="4" xfId="0" applyFont="1" applyFill="1" applyBorder="1" applyAlignment="1" applyProtection="1">
      <alignment vertical="center"/>
      <protection hidden="1"/>
    </xf>
    <xf numFmtId="0" fontId="15" fillId="0" borderId="0" xfId="0" applyFont="1" applyAlignment="1"/>
    <xf numFmtId="0" fontId="16" fillId="0" borderId="0" xfId="0" applyFont="1" applyAlignment="1">
      <alignment horizontal="center"/>
    </xf>
    <xf numFmtId="0" fontId="10" fillId="7" borderId="5"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3" fontId="17" fillId="0" borderId="1" xfId="0" applyNumberFormat="1"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protection locked="0"/>
    </xf>
    <xf numFmtId="0" fontId="11" fillId="9" borderId="0" xfId="0" applyFont="1" applyFill="1" applyAlignment="1">
      <alignment horizontal="left" vertical="center" wrapText="1"/>
    </xf>
    <xf numFmtId="0" fontId="11" fillId="9" borderId="0" xfId="0" applyFont="1" applyFill="1" applyAlignment="1">
      <alignment vertical="center" wrapText="1"/>
    </xf>
    <xf numFmtId="0" fontId="10" fillId="7"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19" fillId="0" borderId="0" xfId="0" applyFont="1"/>
    <xf numFmtId="0" fontId="19" fillId="0" borderId="1" xfId="0" applyFont="1" applyFill="1" applyBorder="1" applyAlignment="1">
      <alignment vertical="center" wrapText="1"/>
    </xf>
    <xf numFmtId="0" fontId="18" fillId="7"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center" vertical="center" wrapText="1"/>
      <protection locked="0"/>
    </xf>
    <xf numFmtId="0" fontId="19" fillId="0" borderId="0" xfId="0" applyFont="1" applyFill="1" applyAlignment="1">
      <alignment vertical="center" wrapText="1"/>
    </xf>
    <xf numFmtId="0" fontId="19" fillId="0" borderId="0" xfId="0" applyFont="1" applyAlignment="1">
      <alignment vertical="center" wrapText="1"/>
    </xf>
    <xf numFmtId="169" fontId="8" fillId="0" borderId="1" xfId="2" applyNumberFormat="1" applyFont="1" applyFill="1" applyBorder="1" applyAlignment="1">
      <alignment horizontal="center" vertical="center"/>
    </xf>
    <xf numFmtId="169" fontId="11" fillId="4" borderId="2" xfId="2" applyNumberFormat="1" applyFont="1" applyFill="1" applyBorder="1" applyAlignment="1">
      <alignment horizontal="center" vertical="center"/>
    </xf>
    <xf numFmtId="0" fontId="10" fillId="5" borderId="1" xfId="0" applyFont="1" applyFill="1" applyBorder="1" applyAlignment="1" applyProtection="1">
      <alignment horizontal="center" vertical="center" wrapText="1"/>
      <protection locked="0"/>
    </xf>
    <xf numFmtId="0" fontId="17" fillId="12" borderId="1" xfId="0" applyNumberFormat="1" applyFont="1" applyFill="1" applyBorder="1" applyAlignment="1" applyProtection="1">
      <alignment horizontal="center" vertical="center" wrapText="1"/>
      <protection locked="0"/>
    </xf>
    <xf numFmtId="3" fontId="17" fillId="12" borderId="1" xfId="0" applyNumberFormat="1" applyFont="1" applyFill="1" applyBorder="1" applyAlignment="1" applyProtection="1">
      <alignment horizontal="center" vertical="center" wrapText="1"/>
      <protection locked="0"/>
    </xf>
    <xf numFmtId="0" fontId="0" fillId="12" borderId="1" xfId="0" applyNumberFormat="1" applyFont="1" applyFill="1" applyBorder="1" applyAlignment="1">
      <alignment horizontal="center" vertical="center" wrapText="1"/>
    </xf>
    <xf numFmtId="9" fontId="8" fillId="12" borderId="1" xfId="2" applyFont="1" applyFill="1" applyBorder="1" applyAlignment="1">
      <alignment horizontal="center" vertical="center"/>
    </xf>
    <xf numFmtId="0" fontId="0" fillId="12" borderId="1" xfId="0" applyFill="1" applyBorder="1" applyAlignment="1">
      <alignment horizontal="center" vertical="center" wrapText="1"/>
    </xf>
    <xf numFmtId="0" fontId="16" fillId="0" borderId="0" xfId="0" applyFont="1" applyAlignment="1">
      <alignment horizontal="left" vertical="center"/>
    </xf>
    <xf numFmtId="0" fontId="10" fillId="5" borderId="1" xfId="0" applyFont="1" applyFill="1" applyBorder="1" applyAlignment="1" applyProtection="1">
      <alignment horizontal="center" vertical="center" wrapText="1"/>
      <protection locked="0"/>
    </xf>
    <xf numFmtId="0" fontId="10" fillId="7" borderId="8"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23" fillId="0" borderId="10" xfId="0" pivotButton="1" applyFont="1" applyBorder="1"/>
    <xf numFmtId="0" fontId="23" fillId="0" borderId="11" xfId="0" applyFont="1" applyBorder="1"/>
    <xf numFmtId="169" fontId="23" fillId="0" borderId="14" xfId="0" applyNumberFormat="1" applyFont="1" applyBorder="1"/>
    <xf numFmtId="0" fontId="24" fillId="6" borderId="13" xfId="0" applyFont="1" applyFill="1" applyBorder="1"/>
    <xf numFmtId="169" fontId="23" fillId="0" borderId="15" xfId="0" applyNumberFormat="1" applyFont="1" applyBorder="1"/>
    <xf numFmtId="169" fontId="23" fillId="0" borderId="16" xfId="0" applyNumberFormat="1" applyFont="1" applyBorder="1"/>
    <xf numFmtId="9" fontId="23" fillId="0" borderId="15" xfId="0" applyNumberFormat="1" applyFont="1" applyBorder="1" applyAlignment="1">
      <alignment horizontal="left"/>
    </xf>
    <xf numFmtId="0" fontId="23" fillId="0" borderId="14" xfId="0" applyFont="1" applyBorder="1"/>
    <xf numFmtId="9" fontId="23" fillId="0" borderId="16" xfId="0" applyNumberFormat="1" applyFont="1" applyBorder="1" applyAlignment="1">
      <alignment horizontal="left"/>
    </xf>
    <xf numFmtId="14" fontId="23" fillId="14" borderId="12" xfId="0" applyNumberFormat="1" applyFont="1" applyFill="1" applyBorder="1" applyAlignment="1" applyProtection="1">
      <alignment horizontal="center" vertical="center"/>
      <protection locked="0"/>
    </xf>
    <xf numFmtId="0" fontId="0" fillId="12" borderId="1" xfId="0" applyFont="1" applyFill="1" applyBorder="1" applyAlignment="1">
      <alignment horizontal="center" vertical="center" wrapText="1"/>
    </xf>
    <xf numFmtId="9" fontId="0" fillId="12" borderId="1" xfId="0" applyNumberFormat="1" applyFont="1" applyFill="1" applyBorder="1" applyAlignment="1">
      <alignment horizontal="center" vertical="center" wrapText="1"/>
    </xf>
    <xf numFmtId="0" fontId="0" fillId="12" borderId="6" xfId="0" applyFill="1" applyBorder="1" applyAlignment="1">
      <alignment horizontal="center" vertical="center" wrapText="1"/>
    </xf>
    <xf numFmtId="0" fontId="0" fillId="0" borderId="10" xfId="0" applyBorder="1"/>
    <xf numFmtId="0" fontId="0" fillId="0" borderId="17" xfId="0" applyBorder="1"/>
    <xf numFmtId="0" fontId="0" fillId="0" borderId="10" xfId="0" pivotButton="1" applyBorder="1"/>
    <xf numFmtId="0" fontId="0" fillId="0" borderId="18" xfId="0" applyBorder="1"/>
    <xf numFmtId="168" fontId="0" fillId="0" borderId="10" xfId="0" applyNumberFormat="1" applyBorder="1"/>
    <xf numFmtId="0" fontId="0" fillId="0" borderId="20" xfId="0" applyBorder="1"/>
    <xf numFmtId="0" fontId="0" fillId="0" borderId="21" xfId="0" applyBorder="1"/>
    <xf numFmtId="168" fontId="0" fillId="0" borderId="20" xfId="0" applyNumberFormat="1" applyBorder="1"/>
    <xf numFmtId="9" fontId="0" fillId="0" borderId="22" xfId="0" applyNumberFormat="1" applyBorder="1"/>
    <xf numFmtId="168" fontId="0" fillId="10" borderId="10" xfId="0" applyNumberFormat="1" applyFill="1" applyBorder="1"/>
    <xf numFmtId="0" fontId="0" fillId="10" borderId="10" xfId="0" applyFill="1" applyBorder="1"/>
    <xf numFmtId="168" fontId="0" fillId="11" borderId="10" xfId="0" applyNumberFormat="1" applyFill="1" applyBorder="1"/>
    <xf numFmtId="0" fontId="0" fillId="11" borderId="10" xfId="0" applyFill="1" applyBorder="1"/>
    <xf numFmtId="0" fontId="9" fillId="6" borderId="10" xfId="0" applyFont="1" applyFill="1" applyBorder="1"/>
    <xf numFmtId="0" fontId="9" fillId="6" borderId="19" xfId="0" applyFont="1" applyFill="1" applyBorder="1"/>
    <xf numFmtId="169" fontId="0" fillId="10" borderId="19" xfId="0" applyNumberFormat="1" applyFill="1" applyBorder="1"/>
    <xf numFmtId="169" fontId="0" fillId="0" borderId="19" xfId="0" applyNumberFormat="1" applyBorder="1"/>
    <xf numFmtId="169" fontId="0" fillId="11" borderId="19" xfId="0" applyNumberFormat="1" applyFill="1" applyBorder="1"/>
    <xf numFmtId="0" fontId="0" fillId="0" borderId="11" xfId="0" applyBorder="1"/>
    <xf numFmtId="168" fontId="0" fillId="0" borderId="11" xfId="0" applyNumberFormat="1" applyBorder="1"/>
    <xf numFmtId="168" fontId="11" fillId="0" borderId="23" xfId="0" applyNumberFormat="1" applyFont="1" applyBorder="1"/>
    <xf numFmtId="166" fontId="25" fillId="0" borderId="1" xfId="3" applyNumberFormat="1" applyFont="1" applyFill="1" applyBorder="1" applyAlignment="1">
      <alignment vertical="center"/>
    </xf>
    <xf numFmtId="170" fontId="12" fillId="0" borderId="1" xfId="0" applyNumberFormat="1"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10" fontId="0" fillId="0" borderId="0" xfId="0" applyNumberFormat="1"/>
    <xf numFmtId="41" fontId="0" fillId="0" borderId="0" xfId="4" applyFont="1"/>
    <xf numFmtId="0" fontId="0" fillId="0" borderId="0" xfId="0" applyAlignment="1">
      <alignment horizontal="center"/>
    </xf>
    <xf numFmtId="168" fontId="0" fillId="0" borderId="0" xfId="0" applyNumberFormat="1" applyFill="1" applyBorder="1"/>
    <xf numFmtId="168" fontId="0" fillId="0" borderId="0" xfId="0" applyNumberFormat="1"/>
    <xf numFmtId="0" fontId="0" fillId="0" borderId="0" xfId="0" applyNumberFormat="1"/>
    <xf numFmtId="41" fontId="0" fillId="0" borderId="0" xfId="0" applyNumberFormat="1"/>
    <xf numFmtId="3" fontId="17" fillId="0" borderId="1" xfId="0" applyNumberFormat="1" applyFont="1" applyFill="1" applyBorder="1" applyAlignment="1" applyProtection="1">
      <alignment horizontal="center" vertical="center" wrapText="1"/>
      <protection locked="0"/>
    </xf>
    <xf numFmtId="169" fontId="0" fillId="0" borderId="0" xfId="2" applyNumberFormat="1" applyFont="1"/>
    <xf numFmtId="0" fontId="25" fillId="0" borderId="1" xfId="0" applyFont="1" applyFill="1" applyBorder="1" applyAlignment="1">
      <alignment horizontal="justify" vertical="center" wrapText="1"/>
    </xf>
    <xf numFmtId="167" fontId="13"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166" fontId="25" fillId="0" borderId="1" xfId="0" applyNumberFormat="1" applyFont="1" applyFill="1" applyBorder="1" applyAlignment="1">
      <alignment horizontal="righ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justify" vertical="center" wrapText="1"/>
    </xf>
    <xf numFmtId="0" fontId="0" fillId="0" borderId="1" xfId="0" applyFont="1" applyFill="1" applyBorder="1" applyAlignment="1">
      <alignment horizontal="justify" vertical="center"/>
    </xf>
    <xf numFmtId="0" fontId="10" fillId="7" borderId="9" xfId="0" applyFont="1" applyFill="1" applyBorder="1" applyAlignment="1">
      <alignment horizontal="center" vertical="center"/>
    </xf>
    <xf numFmtId="166" fontId="20" fillId="13" borderId="1" xfId="0" applyNumberFormat="1" applyFont="1" applyFill="1" applyBorder="1" applyAlignment="1" applyProtection="1">
      <alignment horizontal="center" vertical="center" wrapText="1"/>
      <protection locked="0"/>
    </xf>
    <xf numFmtId="165" fontId="21" fillId="0" borderId="1" xfId="0" applyNumberFormat="1" applyFont="1" applyBorder="1" applyAlignment="1">
      <alignment horizontal="center" vertical="center"/>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0" fillId="8" borderId="9" xfId="0" applyFont="1" applyFill="1" applyBorder="1" applyAlignment="1">
      <alignment horizontal="center" vertical="center" wrapText="1"/>
    </xf>
    <xf numFmtId="0" fontId="10" fillId="7" borderId="6" xfId="0" applyFont="1" applyFill="1" applyBorder="1" applyAlignment="1" applyProtection="1">
      <alignment horizontal="center" vertical="center" wrapText="1"/>
      <protection locked="0"/>
    </xf>
    <xf numFmtId="0" fontId="10" fillId="7" borderId="8"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1" fillId="0" borderId="0" xfId="0" applyFont="1" applyAlignment="1">
      <alignment horizontal="center"/>
    </xf>
    <xf numFmtId="0" fontId="22" fillId="0" borderId="0" xfId="0" applyFont="1" applyAlignment="1">
      <alignment horizontal="center"/>
    </xf>
  </cellXfs>
  <cellStyles count="6">
    <cellStyle name="Millares [0]" xfId="4" builtinId="6"/>
    <cellStyle name="Moneda" xfId="1" builtinId="4"/>
    <cellStyle name="Moneda [0]" xfId="3" builtinId="7"/>
    <cellStyle name="Moneda [0] 2" xfId="5"/>
    <cellStyle name="Normal" xfId="0" builtinId="0"/>
    <cellStyle name="Porcentaje" xfId="2" builtinId="5"/>
  </cellStyles>
  <dxfs count="93">
    <dxf>
      <font>
        <b/>
      </font>
    </dxf>
    <dxf>
      <fill>
        <patternFill patternType="solid">
          <bgColor theme="4"/>
        </patternFill>
      </fill>
    </dxf>
    <dxf>
      <fill>
        <patternFill patternType="solid">
          <bgColor theme="4"/>
        </patternFill>
      </fill>
    </dxf>
    <dxf>
      <font>
        <color theme="0"/>
      </font>
    </dxf>
    <dxf>
      <font>
        <color theme="0"/>
      </font>
    </dxf>
    <dxf>
      <numFmt numFmtId="168" formatCode="&quot;$&quot;#,##0"/>
    </dxf>
    <dxf>
      <numFmt numFmtId="13" formatCode="0%"/>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4"/>
        </patternFill>
      </fill>
    </dxf>
    <dxf>
      <fill>
        <patternFill patternType="solid">
          <bgColor theme="4"/>
        </patternFill>
      </fill>
    </dxf>
    <dxf>
      <fill>
        <patternFill patternType="solid">
          <bgColor theme="4"/>
        </patternFill>
      </fill>
    </dxf>
    <dxf>
      <font>
        <color theme="0"/>
      </font>
    </dxf>
    <dxf>
      <font>
        <color theme="0"/>
      </font>
    </dxf>
    <dxf>
      <font>
        <color theme="0"/>
      </font>
    </dxf>
    <dxf>
      <numFmt numFmtId="169" formatCode="0.0%"/>
    </dxf>
    <dxf>
      <numFmt numFmtId="168" formatCode="&quot;$&quot;#,##0"/>
    </dxf>
    <dxf>
      <font>
        <color theme="0"/>
      </font>
      <fill>
        <patternFill patternType="solid">
          <fgColor indexed="64"/>
          <bgColor theme="4"/>
        </patternFill>
      </fill>
    </dxf>
    <dxf>
      <numFmt numFmtId="14" formatCode="0.00%"/>
    </dxf>
    <dxf>
      <numFmt numFmtId="33" formatCode="_-* #,##0_-;\-* #,##0_-;_-* &quot;-&quot;_-;_-@_-"/>
    </dxf>
    <dxf>
      <numFmt numFmtId="33" formatCode="_-* #,##0_-;\-* #,##0_-;_-* &quot;-&quot;_-;_-@_-"/>
    </dxf>
    <dxf>
      <numFmt numFmtId="168" formatCode="&quot;$&quot;#,##0"/>
    </dxf>
    <dxf>
      <font>
        <color theme="0"/>
      </font>
    </dxf>
    <dxf>
      <font>
        <color theme="0"/>
      </font>
    </dxf>
    <dxf>
      <fill>
        <patternFill patternType="solid">
          <bgColor theme="4"/>
        </patternFill>
      </fill>
    </dxf>
    <dxf>
      <fill>
        <patternFill patternType="solid">
          <bgColor theme="4"/>
        </patternFill>
      </fill>
    </dxf>
    <dxf>
      <font>
        <b/>
      </font>
    </dxf>
    <dxf>
      <numFmt numFmtId="169" formatCode="0.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8"/>
      </font>
    </dxf>
    <dxf>
      <font>
        <sz val="16"/>
      </font>
    </dxf>
    <dxf>
      <font>
        <color theme="0"/>
      </font>
      <fill>
        <patternFill patternType="solid">
          <fgColor indexed="64"/>
          <bgColor theme="4"/>
        </patternFill>
      </fill>
    </dxf>
    <dxf>
      <font>
        <sz val="14"/>
      </font>
    </dxf>
    <dxf>
      <font>
        <sz val="14"/>
      </font>
    </dxf>
    <dxf>
      <font>
        <sz val="14"/>
      </font>
    </dxf>
    <dxf>
      <font>
        <sz val="14"/>
      </font>
    </dxf>
    <dxf>
      <font>
        <sz val="14"/>
      </font>
    </dxf>
    <dxf>
      <font>
        <sz val="14"/>
      </font>
    </dxf>
    <dxf>
      <font>
        <sz val="14"/>
      </font>
    </dxf>
    <dxf>
      <font>
        <sz val="14"/>
      </font>
    </dxf>
    <dxf>
      <font>
        <sz val="12"/>
      </font>
    </dxf>
    <dxf>
      <font>
        <sz val="12"/>
      </font>
    </dxf>
    <dxf>
      <font>
        <sz val="12"/>
      </font>
    </dxf>
    <dxf>
      <font>
        <sz val="12"/>
      </font>
    </dxf>
    <dxf>
      <font>
        <sz val="12"/>
      </font>
    </dxf>
    <dxf>
      <font>
        <sz val="12"/>
      </font>
    </dxf>
    <dxf>
      <font>
        <sz val="12"/>
      </font>
    </dxf>
    <dxf>
      <font>
        <sz val="12"/>
      </font>
    </dxf>
    <dxf>
      <alignment horizontal="left" readingOrder="0"/>
    </dxf>
    <dxf>
      <numFmt numFmtId="13" formatCode="0%"/>
    </dxf>
    <dxf>
      <font>
        <color theme="0"/>
      </font>
      <fill>
        <patternFill patternType="solid">
          <fgColor indexed="64"/>
          <bgColor theme="4"/>
        </patternFill>
      </fill>
    </dxf>
    <dxf>
      <numFmt numFmtId="168" formatCode="&quot;$&quot;#,##0"/>
    </dxf>
    <dxf>
      <numFmt numFmtId="169" formatCode="0.0%"/>
    </dxf>
    <dxf>
      <font>
        <color theme="0"/>
      </font>
    </dxf>
    <dxf>
      <font>
        <color theme="0"/>
      </font>
    </dxf>
    <dxf>
      <font>
        <color theme="0"/>
      </font>
    </dxf>
    <dxf>
      <fill>
        <patternFill patternType="solid">
          <bgColor theme="4"/>
        </patternFill>
      </fill>
    </dxf>
    <dxf>
      <fill>
        <patternFill patternType="solid">
          <bgColor theme="4"/>
        </patternFill>
      </fill>
    </dxf>
    <dxf>
      <fill>
        <patternFill patternType="solid">
          <bgColor theme="4"/>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numFmt numFmtId="13" formatCode="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272143</xdr:colOff>
      <xdr:row>1</xdr:row>
      <xdr:rowOff>95250</xdr:rowOff>
    </xdr:from>
    <xdr:to>
      <xdr:col>8</xdr:col>
      <xdr:colOff>1170214</xdr:colOff>
      <xdr:row>2</xdr:row>
      <xdr:rowOff>276643</xdr:rowOff>
    </xdr:to>
    <xdr:sp macro="[0]!ACTUALIZAR" textlink="">
      <xdr:nvSpPr>
        <xdr:cNvPr id="2" name="Rectángulo redondeado 1"/>
        <xdr:cNvSpPr/>
      </xdr:nvSpPr>
      <xdr:spPr>
        <a:xfrm>
          <a:off x="11511643" y="190500"/>
          <a:ext cx="3578678" cy="57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Actualizar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O/Desktop/Nueva%20carpeta/INFORMACION%20PREVIA%20-%20chap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my.sharepoint.com/personal/argemiro_rincon_gobiernobogota_gov_co/Documents/ALCALD&#205;A/PPTO/POAI%202019/4.%20MATRIZ%20POAI%20SAN%20CRISTOBAL%202019%20Ped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MUSI 2017-2020"/>
      <sheetName val="NomLocIE"/>
      <sheetName val="listas"/>
    </sheetNames>
    <sheetDataSet>
      <sheetData sheetId="0"/>
      <sheetData sheetId="1"/>
      <sheetData sheetId="2">
        <row r="152">
          <cell r="F152" t="str">
            <v>ADECUACIÓN DE ESPACIOS</v>
          </cell>
        </row>
        <row r="153">
          <cell r="F153" t="str">
            <v>DOTACIÓN</v>
          </cell>
        </row>
        <row r="154">
          <cell r="F154" t="str">
            <v>BUEN TRATO INFANTIL</v>
          </cell>
        </row>
        <row r="155">
          <cell r="F155" t="str">
            <v>SUBSIDIO TIPO C</v>
          </cell>
        </row>
        <row r="156">
          <cell r="F156" t="str">
            <v>AYUDAS TÉCNICAS</v>
          </cell>
        </row>
        <row r="157">
          <cell r="F157" t="str">
            <v>OBRAS DE MITIGACIÓN</v>
          </cell>
        </row>
        <row r="158">
          <cell r="F158" t="str">
            <v>EVENTOS CULTURALES Y ARTISTICOS</v>
          </cell>
        </row>
        <row r="159">
          <cell r="F159" t="str">
            <v>EVENTOS RECREATIVOS Y DEPORTIVOS</v>
          </cell>
        </row>
        <row r="160">
          <cell r="F160" t="str">
            <v xml:space="preserve">PROCESOS DE FORMACIÓN ARTÍSTICA Y CULTURAL </v>
          </cell>
        </row>
        <row r="161">
          <cell r="F161" t="str">
            <v xml:space="preserve">PROCESOS DE FORMACIÓN DEPORTIVA </v>
          </cell>
        </row>
        <row r="162">
          <cell r="F162" t="str">
            <v>DEMANDAS DE TITULACIÓN</v>
          </cell>
        </row>
        <row r="163">
          <cell r="F163" t="str">
            <v>ESTUDIOS DE REGULARIZACIÓN</v>
          </cell>
        </row>
        <row r="164">
          <cell r="F164" t="str">
            <v>CONSTRUCCIÓN DE PARQUES</v>
          </cell>
        </row>
        <row r="165">
          <cell r="F165" t="str">
            <v>INTERVENCIÓN DE PARQUES</v>
          </cell>
        </row>
        <row r="166">
          <cell r="F166" t="str">
            <v>CONSTRUCCIÓN MALLA VIAL RURAL</v>
          </cell>
        </row>
        <row r="167">
          <cell r="F167" t="str">
            <v>CONSTRUCCIÓN MALLA VIAL LOCAL</v>
          </cell>
        </row>
        <row r="168">
          <cell r="F168" t="str">
            <v>MANTENIMIENTO MALLA VIAL LOCAL</v>
          </cell>
        </row>
        <row r="169">
          <cell r="F169" t="str">
            <v>MANTENIMIENTO MALLA VIAL RURAL</v>
          </cell>
        </row>
        <row r="170">
          <cell r="F170" t="str">
            <v>CONSTRUCCIÓN ESPACIO PÚBLICO</v>
          </cell>
        </row>
        <row r="171">
          <cell r="F171" t="str">
            <v>MANTENIMIENTO ESPACIO PÚBLICO</v>
          </cell>
        </row>
        <row r="172">
          <cell r="F172" t="str">
            <v>INTERVENCIÓN PUENTES</v>
          </cell>
        </row>
        <row r="173">
          <cell r="F173" t="str">
            <v>CONVIVENCIA CIUDADANA</v>
          </cell>
        </row>
        <row r="174">
          <cell r="F174" t="str">
            <v>LÍNEAS TELEFÓNICAS</v>
          </cell>
        </row>
        <row r="175">
          <cell r="F175" t="str">
            <v>PORTALES INTERACTIVOS</v>
          </cell>
        </row>
        <row r="176">
          <cell r="F176" t="str">
            <v>ARBORIZACIÓN</v>
          </cell>
        </row>
        <row r="177">
          <cell r="F177" t="str">
            <v>RESTAURACIÓN ECOLÓGICA</v>
          </cell>
        </row>
        <row r="178">
          <cell r="F178" t="str">
            <v>COBERTURAS VERDES</v>
          </cell>
        </row>
        <row r="179">
          <cell r="F179" t="str">
            <v>EMPRENDIMIENTO RURAL</v>
          </cell>
        </row>
        <row r="180">
          <cell r="F180" t="str">
            <v>ASESORÍA Y ASISTENCIA TÉCNICA RURAL</v>
          </cell>
        </row>
        <row r="181">
          <cell r="F181" t="str">
            <v>HONORARIOS A EDILES</v>
          </cell>
        </row>
        <row r="182">
          <cell r="F182" t="str">
            <v>FORTALECIMIENTO LOCAL</v>
          </cell>
        </row>
        <row r="183">
          <cell r="F183" t="str">
            <v>IVC</v>
          </cell>
        </row>
        <row r="184">
          <cell r="F184" t="str">
            <v>FORTALECIMIENTO PARA LA PARTICIPACIÓN</v>
          </cell>
        </row>
        <row r="185">
          <cell r="F185" t="str">
            <v>PARTICIPACIÓN CIUDADANA Y CONTROL SOCIAL</v>
          </cell>
        </row>
        <row r="186">
          <cell r="F186" t="str">
            <v>REASENTAMIENTOS URBANOS</v>
          </cell>
        </row>
        <row r="187">
          <cell r="F187" t="str">
            <v>SOFIA</v>
          </cell>
        </row>
        <row r="188">
          <cell r="F188" t="str">
            <v>SEDE ADMINISTRATIVA</v>
          </cell>
        </row>
        <row r="189">
          <cell r="F189" t="str">
            <v>PAZ, MEMORIA Y RECONCILIACIÓN</v>
          </cell>
        </row>
        <row r="190">
          <cell r="F190" t="str">
            <v>CASA DE PARTICIPACIÓN CIUDADANA LOCAL</v>
          </cell>
        </row>
        <row r="191">
          <cell r="F191" t="str">
            <v>CONSTRUCCIÓN</v>
          </cell>
        </row>
        <row r="192">
          <cell r="F192" t="str">
            <v>CAI</v>
          </cell>
        </row>
        <row r="193">
          <cell r="F193" t="str">
            <v>EMPRENDIMIENTO</v>
          </cell>
        </row>
        <row r="194">
          <cell r="F194" t="str">
            <v>TIC</v>
          </cell>
        </row>
        <row r="195">
          <cell r="F195" t="str">
            <v>FORMACION</v>
          </cell>
        </row>
        <row r="196">
          <cell r="F196" t="str">
            <v>ACUEDUCTOS VEREDALES</v>
          </cell>
        </row>
        <row r="197">
          <cell r="F197" t="str">
            <v>TURISMO</v>
          </cell>
        </row>
        <row r="198">
          <cell r="F198" t="str">
            <v>ECOTURISMO</v>
          </cell>
        </row>
        <row r="199">
          <cell r="F199" t="str">
            <v>AGRICULTURA URBANA</v>
          </cell>
        </row>
        <row r="200">
          <cell r="F200" t="str">
            <v>MINUTAS NUTTRICIONALES</v>
          </cell>
        </row>
        <row r="201">
          <cell r="F201" t="str">
            <v>RESIDUOS SOLIDOS</v>
          </cell>
        </row>
        <row r="202">
          <cell r="F202" t="str">
            <v>PROTECCION ANIMAL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e diligenciamiento"/>
      <sheetName val="PROGRAMACIÓN 2019"/>
      <sheetName val="Tabla de porcentajes"/>
      <sheetName val="Valor proyectos"/>
      <sheetName val="Hoja1"/>
    </sheetNames>
    <sheetDataSet>
      <sheetData sheetId="0"/>
      <sheetData sheetId="1"/>
      <sheetData sheetId="2"/>
      <sheetData sheetId="3"/>
      <sheetData sheetId="4">
        <row r="48">
          <cell r="G48" t="str">
            <v>1 mes</v>
          </cell>
        </row>
        <row r="49">
          <cell r="G49" t="str">
            <v>2 meses</v>
          </cell>
        </row>
        <row r="50">
          <cell r="G50" t="str">
            <v>3 meses</v>
          </cell>
        </row>
        <row r="51">
          <cell r="G51" t="str">
            <v>4 meses</v>
          </cell>
        </row>
        <row r="52">
          <cell r="G52" t="str">
            <v>5 meses</v>
          </cell>
        </row>
        <row r="53">
          <cell r="G53" t="str">
            <v>6 meses</v>
          </cell>
        </row>
        <row r="54">
          <cell r="G54" t="str">
            <v>7 meses</v>
          </cell>
        </row>
        <row r="55">
          <cell r="G55" t="str">
            <v>8 meses</v>
          </cell>
        </row>
        <row r="56">
          <cell r="G56" t="str">
            <v>9 meses</v>
          </cell>
        </row>
        <row r="57">
          <cell r="G57" t="str">
            <v>10 meses</v>
          </cell>
        </row>
        <row r="58">
          <cell r="G58" t="str">
            <v>11 meses</v>
          </cell>
        </row>
        <row r="59">
          <cell r="G59" t="str">
            <v>12 meses</v>
          </cell>
        </row>
        <row r="81">
          <cell r="G81" t="str">
            <v>Enero</v>
          </cell>
        </row>
        <row r="82">
          <cell r="G82" t="str">
            <v>Febrero</v>
          </cell>
        </row>
        <row r="83">
          <cell r="G83" t="str">
            <v>Marzo</v>
          </cell>
        </row>
        <row r="84">
          <cell r="G84" t="str">
            <v>Abril</v>
          </cell>
        </row>
        <row r="85">
          <cell r="G85" t="str">
            <v>Mayo</v>
          </cell>
        </row>
        <row r="86">
          <cell r="G86" t="str">
            <v>Junio</v>
          </cell>
        </row>
        <row r="87">
          <cell r="G87" t="str">
            <v>Julio</v>
          </cell>
        </row>
        <row r="88">
          <cell r="G88" t="str">
            <v>Agosto</v>
          </cell>
        </row>
        <row r="89">
          <cell r="G89" t="str">
            <v>Septiembre</v>
          </cell>
        </row>
        <row r="90">
          <cell r="G90" t="str">
            <v>Octubre</v>
          </cell>
        </row>
        <row r="91">
          <cell r="G91" t="str">
            <v>Noviembre</v>
          </cell>
        </row>
        <row r="92">
          <cell r="G92" t="str">
            <v>Diciembre</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rgemiro Rincon Ortiz" refreshedDate="43413.626446296294" createdVersion="6" refreshedVersion="6" recordCount="30">
  <cacheSource type="worksheet">
    <worksheetSource ref="A4:W34" sheet="PROGRAMACIÓN 2019"/>
  </cacheSource>
  <cacheFields count="23">
    <cacheField name="No " numFmtId="0">
      <sharedItems containsSemiMixedTypes="0" containsString="0" containsNumber="1" containsInteger="1" minValue="1" maxValue="16"/>
    </cacheField>
    <cacheField name="Línea de Inversión " numFmtId="0">
      <sharedItems/>
    </cacheField>
    <cacheField name="Concepto" numFmtId="0">
      <sharedItems/>
    </cacheField>
    <cacheField name="Anexo (85 -15%)" numFmtId="0">
      <sharedItems containsMixedTypes="1" containsNumber="1" minValue="0.15" maxValue="0.85" count="3">
        <n v="0.15"/>
        <n v="0.85"/>
        <s v="P. ESTRATEGICO (CAI, SEDE)"/>
      </sharedItems>
    </cacheField>
    <cacheField name="N° de Proyecto de Inversión" numFmtId="0">
      <sharedItems/>
    </cacheField>
    <cacheField name="Nombre del Proyecto" numFmtId="3">
      <sharedItems/>
    </cacheField>
    <cacheField name="Componentes" numFmtId="0">
      <sharedItems/>
    </cacheField>
    <cacheField name="Tipo de anualización meta " numFmtId="0">
      <sharedItems/>
    </cacheField>
    <cacheField name="Meta proyecto 2017-2020" numFmtId="0">
      <sharedItems/>
    </cacheField>
    <cacheField name="% de avance acumulado contratado de la meta (tomado MUSI)" numFmtId="9">
      <sharedItems containsSemiMixedTypes="0" containsString="0" containsNumber="1" minValue="0" maxValue="1.2437499999999999"/>
    </cacheField>
    <cacheField name="Fecha de inicio " numFmtId="170">
      <sharedItems containsNonDate="0" containsDate="1" containsString="0" containsBlank="1" minDate="2018-08-14T00:00:00" maxDate="2018-12-29T00:00:00"/>
    </cacheField>
    <cacheField name="Plazo de ejecución" numFmtId="3">
      <sharedItems containsBlank="1"/>
    </cacheField>
    <cacheField name="Monto de recursos 2018" numFmtId="0">
      <sharedItems containsBlank="1" containsMixedTypes="1" containsNumber="1" containsInteger="1" minValue="0" maxValue="15834405612"/>
    </cacheField>
    <cacheField name="Magnitud (Unidades) a alcanzar vigencia 2019 (según indicador)" numFmtId="3">
      <sharedItems containsSemiMixedTypes="0" containsString="0" containsNumber="1" minValue="1" maxValue="4950"/>
    </cacheField>
    <cacheField name="Valor  presupuesto meta  proyecto 2019" numFmtId="166">
      <sharedItems containsString="0" containsBlank="1" containsNumber="1" containsInteger="1" minValue="220000000" maxValue="18930444000"/>
    </cacheField>
    <cacheField name="Porcentaje presupuestal" numFmtId="169">
      <sharedItems containsSemiMixedTypes="0" containsString="0" containsNumber="1" minValue="0" maxValue="0.30510450591555233"/>
    </cacheField>
    <cacheField name="Descripción de los resultados esperados 2019" numFmtId="0">
      <sharedItems containsBlank="1" longText="1"/>
    </cacheField>
    <cacheField name="Georreferenciable (Si/No)" numFmtId="167">
      <sharedItems/>
    </cacheField>
    <cacheField name="Localización  espacial (No. de predio, CIV, dirección)" numFmtId="0">
      <sharedItems/>
    </cacheField>
    <cacheField name="Proyección mes de inicio 2019" numFmtId="0">
      <sharedItems containsBlank="1"/>
    </cacheField>
    <cacheField name="Plazo de ejecución2" numFmtId="0">
      <sharedItems containsBlank="1"/>
    </cacheField>
    <cacheField name="Proyección modalidad de contratación 2019 (del principal contrato que mueve la meta)" numFmtId="3">
      <sharedItems containsBlank="1"/>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Arcadio Sarmiento Ramirez" refreshedDate="43706.508991319446" createdVersion="6" refreshedVersion="6" recordCount="30">
  <cacheSource type="worksheet">
    <worksheetSource name="BASE"/>
  </cacheSource>
  <cacheFields count="23">
    <cacheField name="No " numFmtId="0">
      <sharedItems containsSemiMixedTypes="0" containsString="0" containsNumber="1" containsInteger="1" minValue="1" maxValue="17" count="17">
        <n v="8"/>
        <n v="7"/>
        <n v="5"/>
        <n v="11"/>
        <n v="10"/>
        <n v="4"/>
        <n v="2"/>
        <n v="1"/>
        <n v="3"/>
        <n v="12"/>
        <n v="6"/>
        <n v="13"/>
        <n v="15"/>
        <n v="16"/>
        <n v="14" u="1"/>
        <n v="17" u="1"/>
        <n v="9" u="1"/>
      </sharedItems>
    </cacheField>
    <cacheField name="Línea de Inversión " numFmtId="0">
      <sharedItems count="18">
        <s v="Dotación."/>
        <s v="Atención a población vulnerable."/>
        <s v="Atención a población vulnerable - Subsidio C a persona mayor"/>
        <s v="Eventos artísticos, culturales y deportivos"/>
        <s v="Procesos de formación artística, cultural y deportiva."/>
        <s v="Inspección, vigilancia y control - IVC."/>
        <s v="Parques."/>
        <s v="Malla vial, espacio público y peatonal."/>
        <s v="Seguridad y convivencia"/>
        <s v="Protección y recuperación de los recursos ambientales."/>
        <s v="Gestión pública local. "/>
        <s v="Participación."/>
        <s v="Proyecto estratégico 1"/>
        <s v="SEDE ADMINISTRATIVA"/>
        <s v="CAI" u="1"/>
        <s v="Proyecto estratégico 2" u="1"/>
        <s v="Obras prioritarias de mitigación o prevención de riesgo." u="1"/>
        <s v="Conexión y redes de comunicación." u="1"/>
      </sharedItems>
    </cacheField>
    <cacheField name="Concepto" numFmtId="0">
      <sharedItems/>
    </cacheField>
    <cacheField name="Anexo (85 -15%)" numFmtId="0">
      <sharedItems containsMixedTypes="1" containsNumber="1" minValue="0.15" maxValue="0.85"/>
    </cacheField>
    <cacheField name="N° de Proyecto de Inversión" numFmtId="0">
      <sharedItems containsBlank="1" count="16">
        <s v="3-3-1-15-01-02-1492-00"/>
        <s v="3-3-1-15-01-03-1509-00"/>
        <s v="3-3-1-15-01-03-1502-00"/>
        <s v="3-3-1-15-01-07-1486-00"/>
        <s v="3-3-1-15-01-11-1554-00"/>
        <s v="3-3-1-15-02-15-1581-00"/>
        <s v="3-3-1-15-02-17-1510-00"/>
        <s v="3-3-1-15-02-18-1557-00"/>
        <s v="3-3-1-15-03-19-1555-00"/>
        <s v="3-3-1-15-06-38-1534-0"/>
        <s v="3-3-1-15-07-45-1531-00"/>
        <s v="3-3-1-15-07-45-1578-00"/>
        <s v="3-3-1-15-01-04-1579-00"/>
        <s v="3-3-1-15-07-45-1580-00"/>
        <m u="1"/>
        <s v="3-3-1-15-01-02-1293-00" u="1"/>
      </sharedItems>
    </cacheField>
    <cacheField name="Nombre del Proyecto" numFmtId="3">
      <sharedItems containsBlank="1" count="16">
        <s v="Niños y niñas sanos y felices en San Cristóbal"/>
        <s v="Personas mayores protegidas en San Cristóbal"/>
        <s v="Superando las barreras de la discapacidad en San Cristóbal"/>
        <s v="En San Cristóbal se contribuye a una mejor educación"/>
        <s v="Deporte y cultura para ser felices en San Cristóbal"/>
        <s v="San Cristóbal cumple y respeta las normas"/>
        <s v="Parques de ensueño en San Cristóbal"/>
        <s v="Mejores vías y espacio publico para todos en San Cristóbal"/>
        <s v="Mejor seguridad y convivencia para todos"/>
        <s v="San Cristóbal ambientalmente sostenible"/>
        <s v="Acciones de desarrollo y fortalecimiento institucional"/>
        <s v="Participación para el bien común en San Cristóbal"/>
        <s v="San Cristóbal preparada para el riesgo"/>
        <s v="Nueva sede para un mejor servicio al ciudadano"/>
        <m u="1"/>
        <s v="Contribuir en el desarrollo de la primera infancia y la eliminación de las violencias" u="1"/>
      </sharedItems>
    </cacheField>
    <cacheField name="Componentes" numFmtId="0">
      <sharedItems/>
    </cacheField>
    <cacheField name="Tipo de anualización meta " numFmtId="0">
      <sharedItems/>
    </cacheField>
    <cacheField name="Meta proyecto 2017-2020" numFmtId="0">
      <sharedItems/>
    </cacheField>
    <cacheField name="% de avance acumulado contratado de la meta (tomado MUSI)" numFmtId="9">
      <sharedItems containsSemiMixedTypes="0" containsString="0" containsNumber="1" minValue="0" maxValue="1.2437499999999999"/>
    </cacheField>
    <cacheField name="Fecha de inicio " numFmtId="170">
      <sharedItems containsNonDate="0" containsDate="1" containsString="0" containsBlank="1" minDate="2018-08-14T00:00:00" maxDate="2018-12-29T00:00:00"/>
    </cacheField>
    <cacheField name="Plazo de ejecución" numFmtId="3">
      <sharedItems containsBlank="1"/>
    </cacheField>
    <cacheField name="Monto de recursos 2018" numFmtId="0">
      <sharedItems containsBlank="1" containsMixedTypes="1" containsNumber="1" containsInteger="1" minValue="0" maxValue="15834405612"/>
    </cacheField>
    <cacheField name="Magnitud (Unidades) a alcanzar vigencia 2019 (según indicador)" numFmtId="3">
      <sharedItems containsSemiMixedTypes="0" containsString="0" containsNumber="1" minValue="1" maxValue="4950"/>
    </cacheField>
    <cacheField name="Valor  presupuesto meta  proyecto 2019" numFmtId="166">
      <sharedItems containsString="0" containsBlank="1" containsNumber="1" containsInteger="1" minValue="220000000" maxValue="18930444000"/>
    </cacheField>
    <cacheField name="Porcentaje presupuestal" numFmtId="169">
      <sharedItems containsSemiMixedTypes="0" containsString="0" containsNumber="1" minValue="0" maxValue="0.30510450591555233"/>
    </cacheField>
    <cacheField name="Descripción de los resultados esperados 2019" numFmtId="0">
      <sharedItems containsBlank="1" longText="1"/>
    </cacheField>
    <cacheField name="Georreferenciable (Si/No)" numFmtId="167">
      <sharedItems/>
    </cacheField>
    <cacheField name="Localización  espacial (No. de predio, CIV, dirección)" numFmtId="0">
      <sharedItems/>
    </cacheField>
    <cacheField name="Proyección mes de inicio 2019" numFmtId="0">
      <sharedItems containsBlank="1"/>
    </cacheField>
    <cacheField name="Plazo de ejecución2" numFmtId="0">
      <sharedItems containsBlank="1"/>
    </cacheField>
    <cacheField name="Proyección modalidad de contratación 2019 (del principal contrato que mueve la meta)" numFmtId="3">
      <sharedItems containsBlank="1"/>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
  <r>
    <n v="8"/>
    <s v="Dotación."/>
    <s v="Dotación pedagógica y adecuación de jardines infantiles"/>
    <x v="0"/>
    <s v="3-3-1-15-01-02-1492-00"/>
    <s v="Niños y niñas sanos y felices en San Cristóbal"/>
    <s v="ADECUACIÓN DE ESPACIOS"/>
    <s v="Suma"/>
    <s v="Adecuar 4 jardines infantiles"/>
    <n v="0.25"/>
    <d v="2018-12-26T00:00:00"/>
    <s v="2 meses"/>
    <n v="260878092"/>
    <n v="1"/>
    <n v="320000000"/>
    <n v="5.1574829355812649E-3"/>
    <s v="Se tiene proyectado la adecuación del Jardín Infantil San Isidro"/>
    <s v="SI"/>
    <s v="Cl 35 A sur 6A 15"/>
    <s v="Julio"/>
    <s v="2 meses"/>
    <s v="1. LICITACIÓN PÚBLICA"/>
    <m/>
  </r>
  <r>
    <n v="8"/>
    <s v="Dotación."/>
    <s v="Dotación pedagógica y adecuación de jardines infantiles"/>
    <x v="0"/>
    <s v="3-3-1-15-01-02-1492-00"/>
    <s v="Niños y niñas sanos y felices en San Cristóbal"/>
    <s v="DOTACIÓN"/>
    <s v="Constante"/>
    <s v="Dotar 589 jardines infantiles"/>
    <n v="0.31069609507640067"/>
    <m/>
    <m/>
    <m/>
    <n v="584"/>
    <n v="600000000"/>
    <n v="9.6702805042148728E-3"/>
    <s v="Se espera beneficiar a 560 Hogares Comunitarios de ICBF y a 24 Jardines Infantiles de la SDIS, con la entrega de material pedagógico correspondiente a la Dimensión del Desarrollo Social y Comunicativo de acuerdo a la línea tecnica entregada por el sector que rige la atención integral de los niños y niñas a nivel distrital.   Esto con el fin de fortalecer las potencialidades en la niñez y contribuir a los procesos de formación dirigidos a ellos, realizando el  mejoramiento de los equipamentos y con la entrega de material adecuado a sus necesidades. "/>
    <s v="SI"/>
    <s v="Teniendo en cuenta que son 584 jardines infantiles y Hogares Comunitarios en total no se escribe dirección de cada uno en esta matriz, pero se cuenta con mapa de georreferenciación. "/>
    <s v="Junio"/>
    <s v="4 meses"/>
    <s v="2. SELECCIÓN ABREVIADA"/>
    <m/>
  </r>
  <r>
    <n v="7"/>
    <s v="Atención a población vulnerable."/>
    <s v="Prevención de violencia infantil y promoción del buen trato"/>
    <x v="0"/>
    <s v="3-3-1-15-01-02-1492-00"/>
    <s v="Niños y niñas sanos y felices en San Cristóbal"/>
    <s v="BUEN TRATO INFANTIL"/>
    <s v="Suma"/>
    <s v="Vincular 2000 personas en acciones de promoción del buen trato infantil"/>
    <n v="0"/>
    <d v="2018-12-26T00:00:00"/>
    <s v="10 meses"/>
    <n v="218000000"/>
    <n v="750"/>
    <n v="496366000"/>
    <n v="7.9999974212585315E-3"/>
    <s v="La vinculación de personas en acciones de buen trato pretende en 2019 aportar a la transformación de los imaginarios sobre las relaciones de género que llevan al ejercicio de la violencia contra niñas, niños, mujeres y personas mayores, así como al consumo de SPA en estas poblaciones. Se espera también formar 500  familias  instituciones oficiales y privadas respecto a pautas de formación a sus hijos y de mejoramiento de las relaciones familiares, igualmente se espera formar 200 personas como líderes multiplicadores del buen trato para dejar capital social instalado en la comunidad que garantice la continuidad de la estrategia."/>
    <s v="SI"/>
    <s v="Se hará durante la elaboración de los estudios previos_x000a_"/>
    <s v="Abril"/>
    <s v="8 meses"/>
    <s v="1. LICITACIÓN PÚBLICA"/>
    <s v="En 2019 se ejecutará también recursos de vigencia 2018"/>
  </r>
  <r>
    <n v="5"/>
    <s v="Atención a población vulnerable - Subsidio C a persona mayor"/>
    <s v="Subsidio C a persona mayor"/>
    <x v="1"/>
    <s v="3-3-1-15-01-03-1509-00"/>
    <s v="Personas mayores protegidas en San Cristóbal"/>
    <s v="SUBSIDIO TIPO C"/>
    <s v="Constante"/>
    <s v="Beneficiar 4950 personas con subisidio tipo C por año"/>
    <n v="0.5"/>
    <m/>
    <m/>
    <n v="0"/>
    <n v="4950"/>
    <n v="2701252000"/>
    <n v="4.3536440920952386E-2"/>
    <s v="Se dará cobertura a 4,950 personas mayores y se realizarán los talleres de desarrollo humano"/>
    <s v="SI"/>
    <s v=" se cuenta con mapa de georreferenciación. "/>
    <s v="Enero"/>
    <s v="12 meses"/>
    <s v="4. CONTRATACION DIRECTA"/>
    <m/>
  </r>
  <r>
    <n v="7"/>
    <s v="Atención a población vulnerable."/>
    <s v="Ayudas Técnicas a personas con discapacidad (no incluidas en el POS)."/>
    <x v="0"/>
    <s v="3-3-1-15-01-03-1502-00"/>
    <s v="Superando las barreras de la discapacidad en San Cristóbal"/>
    <s v="AYUDAS TÉCNICAS"/>
    <s v="Suma"/>
    <s v="Beneficiar 1600 personas en condición de discapacidad con ayudas técnicas no POS"/>
    <n v="0"/>
    <d v="2018-11-25T00:00:00"/>
    <s v="10 meses"/>
    <n v="1400000000"/>
    <n v="400"/>
    <n v="1008000000"/>
    <n v="1.6246071247080985E-2"/>
    <s v="Beneficiar a mínimo 400 personas con discapacidad con la entrega de dispositivos de asistencia personal no POSS"/>
    <s v="SI"/>
    <s v="Se hará durante la ejecución del proyecto"/>
    <s v="Mayo"/>
    <s v="8 meses"/>
    <s v="4. CONTRATACION DIRECTA"/>
    <m/>
  </r>
  <r>
    <n v="8"/>
    <s v="Dotación."/>
    <s v="Dotación pedagógica a colegios"/>
    <x v="0"/>
    <s v="3-3-1-15-01-07-1486-00"/>
    <s v="En San Cristóbal se contribuye a una mejor educación"/>
    <s v="DOTACIÓN"/>
    <s v="Suma"/>
    <s v="Dotar 33 IED con material pedagógico"/>
    <n v="0.24242424242424243"/>
    <d v="2018-11-30T00:00:00"/>
    <s v="4 meses"/>
    <n v="549986003"/>
    <n v="15"/>
    <n v="434320000"/>
    <n v="6.9999937143176722E-3"/>
    <s v="Se espera beneficiar a 15 Instituciones Educativas Distritales que desarrollan proyectos Educativos Especiales, los cuales trascienden el Plan Eduactivo Institucional y promueven en los estudiantes aprendizajes innovadores y además tienen en cuenta sus necesidades; de igual forma los proyectos dirigidos a los niños, niñas y adolescentes con necesidaes educativas especiales cómo una forma de reconocer la discapacidad y brindar  nuevas alternativas de aprendizaje a esta población. "/>
    <s v="SI"/>
    <s v="Se hará durante la elaboración de los estudios previos_x000a_"/>
    <s v="Junio"/>
    <s v="4 meses"/>
    <s v="2. SELECCIÓN ABREVIADA"/>
    <m/>
  </r>
  <r>
    <n v="11"/>
    <s v="Eventos artísticos, culturales y deportivos"/>
    <s v="Eventos artísticos, culturales y deportivos."/>
    <x v="0"/>
    <s v="3-3-1-15-01-11-1554-00"/>
    <s v="Deporte y cultura para ser felices en San Cristóbal"/>
    <s v="EVENTOS CULTURALES Y ARTISTICOS"/>
    <s v="Suma"/>
    <s v="Realizar 8 eventos artísticos y culturales"/>
    <n v="0.375"/>
    <d v="2018-11-07T00:00:00"/>
    <s v="6 meses"/>
    <n v="651108633"/>
    <n v="2"/>
    <n v="1030687000"/>
    <n v="1.6611720670079523E-2"/>
    <s v="Se realizará la semana de la cultura, arte y patrimonio local, a trapes de la cual se pretende visibilizar a los nuevos procesos e iniciativa culturales de la localidad y la inclución de los distintos grupos poblacionales y etnicos a través del elfoque diferencial.    Se apoyará la realización de los 24 eventos que hacen parte de la Red de Eventos Artisticos y Culturales de la localidad. A tarvés de  éste proyecto se busca consolidar los procesos que durante años han venido construyendo comunidad a partir de lo cultural. "/>
    <s v="SI"/>
    <s v="Se hará durante la elaboración de los estudios previos_x000a_"/>
    <s v="Mayo"/>
    <s v="6 meses"/>
    <s v="1. LICITACIÓN PÚBLICA"/>
    <m/>
  </r>
  <r>
    <n v="11"/>
    <s v="Eventos artísticos, culturales y deportivos"/>
    <s v="Eventos artísticos, culturales y deportivos."/>
    <x v="0"/>
    <s v="3-3-1-15-01-11-1554-00"/>
    <s v="Deporte y cultura para ser felices en San Cristóbal"/>
    <s v="EVENTOS RECREATIVOS Y DEPORTIVOS"/>
    <s v="Suma"/>
    <s v="Realizar 12 eventos de recreación y deporte"/>
    <n v="0.33333333333333331"/>
    <d v="2018-10-21T00:00:00"/>
    <s v="6 meses"/>
    <n v="310068406"/>
    <n v="2"/>
    <n v="1030688000"/>
    <n v="1.6611736787213699E-2"/>
    <s v="°Se busca realizar una nueva olimpiada comunitaria con nuevas disciplinas deportivas, deportes de nuevas tendencias beneficiando a cerca de 2000 personas _x000a_°Se busca continuar con el proceso de la red de eventos  con 10 eventos e iniciativas deportivas que fortalezcan procesos deportivos en la localidad."/>
    <s v="SI"/>
    <s v="Se hará durante la elaboración de los estudios previos_x000a_"/>
    <s v="Junio"/>
    <s v="7 meses"/>
    <s v="1. LICITACIÓN PÚBLICA"/>
    <m/>
  </r>
  <r>
    <n v="10"/>
    <s v="Procesos de formación artística, cultural y deportiva."/>
    <s v="Procesos de formación artística, cultural y deportiva._x000a_"/>
    <x v="0"/>
    <s v="3-3-1-15-01-11-1554-00"/>
    <s v="Deporte y cultura para ser felices en San Cristóbal"/>
    <s v="PROCESOS DE FORMACIÓN ARTÍSTICA Y CULTURAL "/>
    <s v="Suma"/>
    <s v="Vincular 600 personas a procesos de formación artístitca y cultural"/>
    <n v="0.98"/>
    <d v="2018-08-14T00:00:00"/>
    <s v="6 meses"/>
    <n v="441347128"/>
    <n v="700"/>
    <n v="310228000"/>
    <n v="4.9999863004359527E-3"/>
    <s v="Se busca beneficiar a 700 personas habitantes de la localidad de San Cristobal  en los procesos de formación artistica, a través de 7 areas de formación (danza, música, teatro, artes visuales, artes urbanas, artes plasticas y literatura)"/>
    <s v="SI"/>
    <s v="Se hará durante la elaboración de los estudios previos_x000a_"/>
    <s v="Junio"/>
    <s v="6 meses"/>
    <s v="1. LICITACIÓN PÚBLICA"/>
    <m/>
  </r>
  <r>
    <n v="10"/>
    <s v="Procesos de formación artística, cultural y deportiva."/>
    <s v="Procesos de formación artística, cultural y deportiva._x000a_"/>
    <x v="0"/>
    <s v="3-3-1-15-01-11-1554-00"/>
    <s v="Deporte y cultura para ser felices en San Cristóbal"/>
    <s v="PROCESOS DE FORMACIÓN DEPORTIVA "/>
    <s v="Suma"/>
    <s v="Vincular 800 personas a procesos de formación deportiva"/>
    <n v="0.25"/>
    <d v="2018-11-07T00:00:00"/>
    <s v="8 meses"/>
    <n v="499444019"/>
    <n v="1000"/>
    <n v="310228000"/>
    <n v="4.9999863004359527E-3"/>
    <s v="Se busca beneficiar 1.000 personas mas en los procesos de escuelas de formacion ubicados en la localidad de San Cristobal."/>
    <s v="SI"/>
    <s v="Se hará durante la elaboración de los estudios previos_x000a_"/>
    <s v="Junio"/>
    <s v="8 meses"/>
    <s v="1. LICITACIÓN PÚBLICA"/>
    <m/>
  </r>
  <r>
    <n v="4"/>
    <s v="Inspección, vigilancia y control - IVC."/>
    <s v="Asesoría para legalización de barrios y titulación de predios"/>
    <x v="1"/>
    <s v="3-3-1-15-02-15-1581-00"/>
    <s v="San Cristóbal cumple y respeta las normas"/>
    <s v="DEMANDAS DE TITULACIÓN"/>
    <s v="Suma"/>
    <s v="Gestionar la presentación de 300 demandas de titulación predial"/>
    <n v="0.33333333333333331"/>
    <m/>
    <m/>
    <n v="0"/>
    <n v="126"/>
    <n v="504000000"/>
    <n v="8.1230356235404925E-3"/>
    <s v="Se busca presentar las demandas listas según expedientes judiciales armandos en 2018 y los que salgan en 2019"/>
    <s v="SI"/>
    <s v="Se hará durante la ejecución del proyecto"/>
    <s v="Febrero"/>
    <s v="11 meses"/>
    <s v="4. CONTRATACION DIRECTA"/>
    <m/>
  </r>
  <r>
    <n v="4"/>
    <s v="Inspección, vigilancia y control - IVC."/>
    <s v="Asesoría para legalización de barrios y titulación de predios"/>
    <x v="1"/>
    <s v="3-3-1-15-02-15-1581-00"/>
    <s v="San Cristóbal cumple y respeta las normas"/>
    <s v="ESTUDIOS DE REGULARIZACIÓN"/>
    <s v="Suma"/>
    <s v="Realizar 1 estudio preliminar para la regularización urbanística (levantamientos topográficos y análisis) a asentamientos de origen informal previamente legalizados y priorizados en la localidad diagnosticados por la SDHT"/>
    <n v="0"/>
    <m/>
    <m/>
    <n v="0"/>
    <n v="1"/>
    <n v="500000000"/>
    <n v="8.0585670868457276E-3"/>
    <s v="Se realizarán los levantamientos topográficos de los asentamientos urbanos pata la conformación de expedientes por parte de la Secretaría Distrital del Hábitat"/>
    <s v="SI"/>
    <s v="Se hará durante la ejecución del proyecto"/>
    <s v="Febrero"/>
    <s v="6 meses"/>
    <s v="1. LICITACIÓN PÚBLICA"/>
    <m/>
  </r>
  <r>
    <n v="2"/>
    <s v="Parques."/>
    <s v="Construcción, mantenimiento y dotación de parques vecinales y/o de bolsillo."/>
    <x v="1"/>
    <s v="3-3-1-15-02-17-1510-00"/>
    <s v="Parques de ensueño en San Cristóbal"/>
    <s v="CONSTRUCCIÓN DE PARQUES"/>
    <s v="Suma"/>
    <s v="Construir 8 parques vecinales y/o de bolsillo           "/>
    <n v="0"/>
    <m/>
    <m/>
    <n v="0"/>
    <n v="4"/>
    <n v="3102289000"/>
    <n v="5.0000008058567087E-2"/>
    <s v="CONSTRUCCION DE 4 PARQUES DE BOLSILLO Y/O VECINALES"/>
    <s v="SI"/>
    <s v="Se hará durante la elaboración de los estudios previos_x000a_"/>
    <s v="Agosto"/>
    <s v="11 meses"/>
    <s v="1. LICITACIÓN PÚBLICA"/>
    <m/>
  </r>
  <r>
    <n v="2"/>
    <s v="Parques."/>
    <s v="Construcción, mantenimiento y dotación de parques vecinales y/o de bolsillo."/>
    <x v="1"/>
    <s v="3-3-1-15-02-17-1510-00"/>
    <s v="Parques de ensueño en San Cristóbal"/>
    <s v="INTERVENCIÓN DE PARQUES"/>
    <s v="Suma"/>
    <s v="Intervenir 65 parques vecinales y/o de bolsillo           "/>
    <n v="0.38461538461538464"/>
    <d v="2018-10-10T00:00:00"/>
    <s v="8 meses"/>
    <s v="5,512,750,000"/>
    <n v="15"/>
    <n v="3102288000"/>
    <n v="4.9999991941432911E-2"/>
    <s v="MANTENIMIENTO Y RECUPERACION DE 15 ÁRQUES VECINALES Y/O DE BOLSILLO"/>
    <s v="SI"/>
    <s v="Se hará durante la elaboración de los estudios previos_x000a_"/>
    <s v="Agosto"/>
    <s v="6 meses"/>
    <s v="1. LICITACIÓN PÚBLICA"/>
    <m/>
  </r>
  <r>
    <n v="1"/>
    <s v="Malla vial, espacio público y peatonal."/>
    <s v="Construcción y/o mantenimiento de malla vial, espacio público y peatonal, y puentes peatonales y/o vehiculares sobre cuerpos de agua (de escala local: urbana y/o rural)*_x000a_"/>
    <x v="1"/>
    <s v="3-3-1-15-02-18-1557-00"/>
    <s v="Mejores vías y espacio publico para todos en San Cristóbal"/>
    <s v="CONSTRUCCIÓN MALLA VIAL LOCAL"/>
    <s v="Suma"/>
    <s v="Construir 5,5 Km/carril de malla vial loca"/>
    <n v="9.0909090909090912E-2"/>
    <m/>
    <m/>
    <m/>
    <n v="2"/>
    <n v="18930444000"/>
    <n v="0.30510450591555233"/>
    <s v="CONSTRUCCION MALLA VIAL"/>
    <s v="SI"/>
    <s v="Se hará durante la elaboración de los estudios previos_x000a_"/>
    <s v="Agosto"/>
    <s v="7 meses"/>
    <s v="1. LICITACIÓN PÚBLICA"/>
    <m/>
  </r>
  <r>
    <n v="1"/>
    <s v="Malla vial, espacio público y peatonal."/>
    <s v="Construcción y/o mantenimiento de malla vial, espacio público y peatonal, y puentes peatonales y/o vehiculares sobre cuerpos de agua (de escala local: urbana y/o rural)*_x000a_"/>
    <x v="1"/>
    <s v="3-3-1-15-02-18-1557-00"/>
    <s v="Mejores vías y espacio publico para todos en San Cristóbal"/>
    <s v="MANTENIMIENTO MALLA VIAL LOCAL"/>
    <s v="Suma"/>
    <s v="Mantener 45 Km/carril de malla vial loca"/>
    <n v="0.72222222222222221"/>
    <d v="2018-11-06T00:00:00"/>
    <s v="11 meses"/>
    <n v="15834405612"/>
    <n v="4.9000000000000004"/>
    <n v="8065950000"/>
    <n v="0.12999999838828658"/>
    <s v="CONSERVACION MALLA VIAL "/>
    <s v="SI"/>
    <s v="Se hará durante la elaboración de los estudios previos_x000a_"/>
    <s v="Julio"/>
    <s v="11 meses"/>
    <s v="1. LICITACIÓN PÚBLICA"/>
    <m/>
  </r>
  <r>
    <n v="1"/>
    <s v="Malla vial, espacio público y peatonal."/>
    <s v="Construcción y/o mantenimiento de malla vial, espacio público y peatonal, y puentes peatonales y/o vehiculares sobre cuerpos de agua (de escala local: urbana y/o rural)*_x000a_"/>
    <x v="1"/>
    <s v="3-3-1-15-02-18-1557-00"/>
    <s v="Mejores vías y espacio publico para todos en San Cristóbal"/>
    <s v="CONSTRUCCIÓN ESPACIO PÚBLICO"/>
    <s v="Suma"/>
    <s v="Construir 24000 m2   de espacio público local"/>
    <n v="1.2437499999999999"/>
    <m/>
    <m/>
    <n v="0"/>
    <n v="4000"/>
    <n v="2481831000"/>
    <n v="4.0000003223426832E-2"/>
    <s v="ESPACIO PUBLICO CONSTRUIDO ASOCIADO A LA MALLA VIAL (ANDENES)"/>
    <s v="SI"/>
    <s v="Se hará durante la elaboración de los estudios previos_x000a_"/>
    <s v="Noviembre"/>
    <s v="11 meses"/>
    <s v="1. LICITACIÓN PÚBLICA"/>
    <m/>
  </r>
  <r>
    <n v="1"/>
    <s v="Malla vial, espacio público y peatonal."/>
    <s v="Construcción y/o mantenimiento de malla vial, espacio público y peatonal, y puentes peatonales y/o vehiculares sobre cuerpos de agua (de escala local: urbana y/o rural)*_x000a_"/>
    <x v="1"/>
    <s v="3-3-1-15-02-18-1557-00"/>
    <s v="Mejores vías y espacio publico para todos en San Cristóbal"/>
    <s v="INTERVENCIÓN PUENTES"/>
    <s v="Suma"/>
    <s v="Intervenir 16 puentes vehiculares y/o peatonales de escala local sobre cuerpos de agua"/>
    <n v="0"/>
    <m/>
    <m/>
    <n v="0"/>
    <n v="14"/>
    <n v="1861373000"/>
    <n v="2.9999998388286583E-2"/>
    <s v="PUENTES SOBRE CUERPOS DE AGUA (CONSERVACION)"/>
    <s v="SI"/>
    <s v="Se hará durante la elaboración de los estudios previos_x000a_"/>
    <s v="Agosto"/>
    <s v="10 meses"/>
    <s v="1. LICITACIÓN PÚBLICA"/>
    <m/>
  </r>
  <r>
    <n v="3"/>
    <s v="Seguridad y convivencia"/>
    <s v="Dotación con recursos tecnológicos para la seguridad."/>
    <x v="1"/>
    <s v="3-3-1-15-03-19-1555-00"/>
    <s v="Mejor seguridad y convivencia para todos"/>
    <s v="DOTACIÓN"/>
    <s v="Suma"/>
    <s v="Realizar 4 dotaciones para seguridad"/>
    <n v="0.25"/>
    <m/>
    <m/>
    <n v="0"/>
    <n v="1"/>
    <n v="2171602000"/>
    <n v="3.5000000805856711E-2"/>
    <s v="Se proyecta la creación de un centro de monitoreo de videovigilancia local, la cual está condicionado a los lineamientos del sector"/>
    <s v="SI"/>
    <s v="Se hará durante la elaboración de los estudios previos_x000a_"/>
    <s v="Mayo"/>
    <s v="7 meses"/>
    <s v="1. LICITACIÓN PÚBLICA"/>
    <m/>
  </r>
  <r>
    <n v="3"/>
    <s v="Seguridad y convivencia"/>
    <s v="Promoción de la convivencia ciudadana."/>
    <x v="1"/>
    <s v="3-3-1-15-03-19-1555-00"/>
    <s v="Mejor seguridad y convivencia para todos"/>
    <s v="CONVIVENCIA CIUDADANA"/>
    <s v="Suma"/>
    <s v="Vincular 2000 personas a ejercicios de convivencia ciudadana"/>
    <n v="0.5"/>
    <m/>
    <m/>
    <n v="0"/>
    <n v="500"/>
    <n v="930686000"/>
    <n v="1.4999991135576204E-2"/>
    <s v="°Se implementará la estrategia Territorios Parse_x000a_°Se dará continuidad al proyecto de Gestores de Convivencia_x000a_°Se fortalecerá los actores de justicia comunitaria en el marco del Sistema Local de Justicia"/>
    <s v="SI"/>
    <s v="Se hará durante la ejecución del proyecto"/>
    <s v="Enero"/>
    <s v="12 meses"/>
    <s v="4. CONTRATACION DIRECTA"/>
    <m/>
  </r>
  <r>
    <n v="12"/>
    <s v="Protección y recuperación de los recursos ambientales."/>
    <s v="Intervención física en renaturalización, ecourbanismo, arborización, coberturas vegetales, muros verdes, paisajismo y jardinería._x000a_"/>
    <x v="0"/>
    <s v="3-3-1-15-06-38-1534-0"/>
    <s v="San Cristóbal ambientalmente sostenible"/>
    <s v="ARBORIZACIÓN"/>
    <s v="Suma"/>
    <s v="Sembrar 2800 árboles nativos para mejorar las condiciones ambientales de la localidad"/>
    <n v="0.25"/>
    <d v="2018-12-15T00:00:00"/>
    <s v="6 meses"/>
    <n v="337499955"/>
    <n v="700"/>
    <n v="310228000"/>
    <n v="4.9999863004359527E-3"/>
    <s v="Se busca cumplir la meta anual del cuatrienio de una forma sostenible de 700 arboles por año."/>
    <s v="SI"/>
    <s v="Se hará durante la ejecución del proyecto"/>
    <s v="Julio"/>
    <s v="12 meses"/>
    <s v="4. CONTRATACION DIRECTA"/>
    <s v="Convenio interadministrativo"/>
  </r>
  <r>
    <n v="12"/>
    <s v="Protección y recuperación de los recursos ambientales."/>
    <s v="Intervención física en renaturalización, ecourbanismo, arborización, coberturas vegetales, muros verdes, paisajismo y jardinería."/>
    <x v="0"/>
    <s v="3-3-1-15-06-38-1534-0"/>
    <s v="San Cristóbal ambientalmente sostenible"/>
    <s v="RESTAURACIÓN ECOLÓGICA"/>
    <s v="Suma"/>
    <s v="Intervenir 12 has de espacio público con acciones de renaturalización y/o ecourbanismo"/>
    <n v="1"/>
    <d v="2018-11-01T00:00:00"/>
    <s v="12 meses"/>
    <n v="549603455"/>
    <n v="3"/>
    <n v="930688000"/>
    <n v="1.5000023369844552E-2"/>
    <s v="Se busca complementar y adicionar la meta del cuatrienio frente a 2 situaciones: Minimnizar el grado de infestación de retamo, y el cumplimiento del fallo de cerros orientales."/>
    <s v="SI"/>
    <s v="Se hará durante la ejecución del proyecto"/>
    <s v="Enero"/>
    <s v="12 meses"/>
    <s v="4. CONTRATACION DIRECTA"/>
    <s v="Convenio interadministrativo"/>
  </r>
  <r>
    <n v="12"/>
    <s v="Protección y recuperación de los recursos ambientales."/>
    <s v="Intervención física en renaturalización, ecourbanismo, arborización, coberturas vegetales, muros verdes, paisajismo y jardinería._x000a_"/>
    <x v="0"/>
    <s v="3-3-1-15-06-38-1534-0"/>
    <s v="San Cristóbal ambientalmente sostenible"/>
    <s v="COBERTURAS VERDES"/>
    <s v="Suma"/>
    <s v="Intervenir 4000 m2   de espacio público con acciones de jardinera, muros verdes y/o paisajismo"/>
    <n v="0.25"/>
    <d v="2018-12-15T00:00:00"/>
    <s v="6 meses"/>
    <n v="337499955"/>
    <n v="1000"/>
    <n v="310228000"/>
    <n v="4.9999863004359527E-3"/>
    <s v="Se busca cumplir la meta anual del cuatrienio de una forma sostenible de 1.000 metros cuadrados de jardinería por año."/>
    <s v="SI"/>
    <s v="Se hará durante la ejecución del proyecto"/>
    <s v="Julio"/>
    <s v="12 meses"/>
    <s v="4. CONTRATACION DIRECTA"/>
    <s v="Convenio interadministrativo"/>
  </r>
  <r>
    <n v="6"/>
    <s v="Gestión pública local. "/>
    <s v="Fortalecimiento institucional y pago de honorarios de ediles."/>
    <x v="1"/>
    <s v="3-3-1-15-07-45-1531-00"/>
    <s v="Acciones de desarrollo y fortalecimiento institucional"/>
    <s v="HONORARIOS A EDILES"/>
    <s v="Constante"/>
    <s v="Cubrir a 11 ediles con pago de honorarios"/>
    <n v="0.5"/>
    <m/>
    <m/>
    <n v="0"/>
    <n v="11"/>
    <m/>
    <n v="0"/>
    <m/>
    <s v="NO"/>
    <s v="No Aplica"/>
    <m/>
    <m/>
    <m/>
    <m/>
  </r>
  <r>
    <n v="6"/>
    <s v="Gestión pública local. "/>
    <s v="Fortalecimiento institucional y pago de honorarios de ediles."/>
    <x v="1"/>
    <s v="3-3-1-15-07-45-1531-00"/>
    <s v="Acciones de desarrollo y fortalecimiento institucional"/>
    <s v="FORTALECIMIENTO LOCAL"/>
    <s v="Constante"/>
    <s v="Implementar 1 estrategia contratacion de servicios profesionales, y la adquisicion de bienes y servicios para garantizar la gobernabilidad local"/>
    <n v="0.5"/>
    <m/>
    <m/>
    <n v="0"/>
    <n v="1"/>
    <n v="5149799000"/>
    <n v="8.300000145054208E-2"/>
    <s v="Contar con el personal de apoyo para el desarrollo de las actividades misionales de la Alcaldía "/>
    <s v="NO"/>
    <s v="No Aplica"/>
    <s v="Enero"/>
    <s v="12 meses"/>
    <s v="4. CONTRATACION DIRECTA"/>
    <m/>
  </r>
  <r>
    <n v="4"/>
    <s v="Inspección, vigilancia y control - IVC."/>
    <s v="Acciones de control urbanístico"/>
    <x v="1"/>
    <s v="3-3-1-15-07-45-1531-00"/>
    <s v="Acciones de desarrollo y fortalecimiento institucional"/>
    <s v="IVC"/>
    <s v="Suma"/>
    <s v="Realizar 4 acciones de inspección, vigilancia y control          "/>
    <n v="0.5"/>
    <m/>
    <m/>
    <n v="0"/>
    <n v="1"/>
    <n v="2213000000"/>
    <n v="3.566721792637919E-2"/>
    <s v="Realizar las acciones de IVC tanto en urbanismo como en espacio público y establecimientos de comercio_x000a_°Se implementará la estrategia &quot;Juégale limpio a San Cristóbal&quot;"/>
    <s v="SI"/>
    <s v="Se hará durante la ejecución del proyecto"/>
    <s v="Enero"/>
    <s v="12 meses"/>
    <s v="4. CONTRATACION DIRECTA"/>
    <m/>
  </r>
  <r>
    <n v="13"/>
    <s v="Participación."/>
    <s v="Fomento a la participación."/>
    <x v="0"/>
    <s v="3-3-1-15-07-45-1578-00"/>
    <s v="Participación para el bien común en San Cristóbal"/>
    <s v="FORTALECIMIENTO PARA LA PARTICIPACIÓN"/>
    <s v="Suma"/>
    <s v="Fortalecer 100 organizaciones, instancias y expresiones sociales ciudadanas para la participación"/>
    <n v="0.8"/>
    <d v="2018-12-28T00:00:00"/>
    <s v="6 meses"/>
    <n v="970000000"/>
    <n v="25"/>
    <n v="2100000000"/>
    <n v="3.3845981764752051E-2"/>
    <s v="°Se tiene proyectado la adecuación de 8 salones comunales, que se seleccionarán de aquellos que cuenten con el adecuado registro ante el IDPAC_x000a_°Entregar la totalidad de los salones comunales adecuados, completar la entrega de elementos de dotación a las JAC que no lograron viabilidad en las vigencias 2017 y 2018,  apoyar a las organizaciones locales con insumos para realizar las  iniciativas y celebrar el día comunal, según lo acordado con ASOJUNTAS. "/>
    <s v="SI"/>
    <s v="Se hará durante la elaboración de los estudios previos_x000a_"/>
    <s v="Mayo"/>
    <s v="7 meses"/>
    <s v="1. LICITACIÓN PÚBLICA"/>
    <m/>
  </r>
  <r>
    <n v="13"/>
    <s v="Participación."/>
    <s v="Fomento a la participación."/>
    <x v="0"/>
    <s v="3-3-1-15-07-45-1578-00"/>
    <s v="Participación para el bien común en San Cristóbal"/>
    <s v="PARTICIPACIÓN CIUDADANA Y CONTROL SOCIAL"/>
    <s v="Suma"/>
    <s v="Vincular 800 personas en procesos de participación ciudadana y/o control social"/>
    <n v="0.25"/>
    <d v="2018-10-19T00:00:00"/>
    <s v="7 meses"/>
    <n v="201137203"/>
    <n v="200"/>
    <n v="220000000"/>
    <n v="3.5457695182121197E-3"/>
    <s v="Se espera la vinculación de 300 personas en procesos de formación, asociados al control social. "/>
    <s v="SI"/>
    <s v="Se hará durante la ejecución del proyecto"/>
    <s v="Mayo"/>
    <s v="7 meses"/>
    <s v="2. SELECCIÓN ABREVIADA"/>
    <m/>
  </r>
  <r>
    <n v="15"/>
    <s v="Proyecto estratégico 1"/>
    <s v="Proyecto estratégico"/>
    <x v="0"/>
    <s v="3-3-1-15-01-04-1579-00"/>
    <s v="San Cristóbal preparada para el riesgo"/>
    <s v="OBRAS DE MITIGACIÓN"/>
    <s v="Constante"/>
    <s v="Realizar 1 estrategia integral de promoción y prevención frente al riesgo natural y antrópico"/>
    <n v="0.3125"/>
    <d v="2018-12-28T00:00:00"/>
    <s v="11 meses"/>
    <n v="5728000000"/>
    <n v="1"/>
    <n v="919595000"/>
    <n v="1.4821236000455793E-2"/>
    <s v="°Se realizarán acciones de reducción del riesgo en la localidad San Cristóbal_x000a_°Se realizará la dotación de salones comunales aptos como alojamiento temporal para atención de emergencias"/>
    <s v="SI"/>
    <s v="Se hará durante la ejecución del proyecto"/>
    <s v="Enero"/>
    <s v="12 meses"/>
    <s v="4. CONTRATACION DIRECTA"/>
    <m/>
  </r>
  <r>
    <n v="16"/>
    <s v="SEDE ADMINISTRATIVA"/>
    <s v="Proyecto estratégico"/>
    <x v="2"/>
    <s v="3-3-1-15-07-45-1580-00"/>
    <s v="Nueva sede para un mejor servicio al ciudadano"/>
    <s v="SEDE ADMINISTRATIVA"/>
    <s v="Suma"/>
    <s v="Adecuar 1 sede de gobierno local"/>
    <n v="0"/>
    <m/>
    <m/>
    <n v="0"/>
    <n v="1"/>
    <n v="2000000000"/>
    <n v="3.122766733852993E-2"/>
    <s v="Elaborar los estudios y diseños para la nueva sede de gobierno local"/>
    <s v="SI"/>
    <s v="Av primero de mayo 1-40 sur"/>
    <s v="Abril"/>
    <s v="6 meses"/>
    <s v="4. CONTRATACION DIRECTA"/>
    <m/>
  </r>
</pivotCacheRecords>
</file>

<file path=xl/pivotCache/pivotCacheRecords2.xml><?xml version="1.0" encoding="utf-8"?>
<pivotCacheRecords xmlns="http://schemas.openxmlformats.org/spreadsheetml/2006/main" xmlns:r="http://schemas.openxmlformats.org/officeDocument/2006/relationships" count="30">
  <r>
    <x v="0"/>
    <x v="0"/>
    <s v="Dotación pedagógica y adecuación de jardines infantiles"/>
    <n v="0.15"/>
    <x v="0"/>
    <x v="0"/>
    <s v="ADECUACIÓN DE ESPACIOS"/>
    <s v="Suma"/>
    <s v="Adecuar 4 jardines infantiles"/>
    <n v="0.25"/>
    <d v="2018-12-26T00:00:00"/>
    <s v="2 meses"/>
    <n v="260878092"/>
    <n v="1"/>
    <n v="320000000"/>
    <n v="5.1574829355812649E-3"/>
    <s v="Se tiene proyectado la adecuación del Jardín Infantil San Isidro"/>
    <s v="SI"/>
    <s v="Cl 35 A sur 6A 15"/>
    <s v="Julio"/>
    <s v="2 meses"/>
    <s v="1. LICITACIÓN PÚBLICA"/>
    <m/>
  </r>
  <r>
    <x v="0"/>
    <x v="0"/>
    <s v="Dotación pedagógica y adecuación de jardines infantiles"/>
    <n v="0.15"/>
    <x v="0"/>
    <x v="0"/>
    <s v="DOTACIÓN"/>
    <s v="Constante"/>
    <s v="Dotar 589 jardines infantiles"/>
    <n v="0.31069609507640067"/>
    <m/>
    <m/>
    <m/>
    <n v="584"/>
    <n v="600000000"/>
    <n v="9.6702805042148728E-3"/>
    <s v="Se espera beneficiar a 560 Hogares Comunitarios de ICBF y a 24 Jardines Infantiles de la SDIS, con la entrega de material pedagógico correspondiente a la Dimensión del Desarrollo Social y Comunicativo de acuerdo a la línea tecnica entregada por el sector que rige la atención integral de los niños y niñas a nivel distrital.   Esto con el fin de fortalecer las potencialidades en la niñez y contribuir a los procesos de formación dirigidos a ellos, realizando el  mejoramiento de los equipamentos y con la entrega de material adecuado a sus necesidades. "/>
    <s v="SI"/>
    <s v="Teniendo en cuenta que son 584 jardines infantiles y Hogares Comunitarios en total no se escribe dirección de cada uno en esta matriz, pero se cuenta con mapa de georreferenciación. "/>
    <s v="Junio"/>
    <s v="4 meses"/>
    <s v="2. SELECCIÓN ABREVIADA"/>
    <m/>
  </r>
  <r>
    <x v="1"/>
    <x v="1"/>
    <s v="Prevención de violencia infantil y promoción del buen trato"/>
    <n v="0.15"/>
    <x v="0"/>
    <x v="0"/>
    <s v="BUEN TRATO INFANTIL"/>
    <s v="Suma"/>
    <s v="Vincular 2000 personas en acciones de promoción del buen trato infantil"/>
    <n v="0"/>
    <d v="2018-12-26T00:00:00"/>
    <s v="10 meses"/>
    <n v="218000000"/>
    <n v="750"/>
    <n v="496366000"/>
    <n v="7.9999974212585315E-3"/>
    <s v="La vinculación de personas en acciones de buen trato pretende en 2019 aportar a la transformación de los imaginarios sobre las relaciones de género que llevan al ejercicio de la violencia contra niñas, niños, mujeres y personas mayores, así como al consumo de SPA en estas poblaciones. Se espera también formar 500  familias  instituciones oficiales y privadas respecto a pautas de formación a sus hijos y de mejoramiento de las relaciones familiares, igualmente se espera formar 200 personas como líderes multiplicadores del buen trato para dejar capital social instalado en la comunidad que garantice la continuidad de la estrategia."/>
    <s v="SI"/>
    <s v="Se hará durante la elaboración de los estudios previos_x000a_"/>
    <s v="Abril"/>
    <s v="8 meses"/>
    <s v="1. LICITACIÓN PÚBLICA"/>
    <s v="En 2019 se ejecutará también recursos de vigencia 2018"/>
  </r>
  <r>
    <x v="2"/>
    <x v="2"/>
    <s v="Subsidio C a persona mayor"/>
    <n v="0.85"/>
    <x v="1"/>
    <x v="1"/>
    <s v="SUBSIDIO TIPO C"/>
    <s v="Constante"/>
    <s v="Beneficiar 4950 personas con subisidio tipo C por año"/>
    <n v="0.5"/>
    <m/>
    <m/>
    <n v="0"/>
    <n v="4950"/>
    <n v="2701252000"/>
    <n v="4.3536440920952386E-2"/>
    <s v="Se dará cobertura a 4,950 personas mayores y se realizarán los talleres de desarrollo humano"/>
    <s v="SI"/>
    <s v=" se cuenta con mapa de georreferenciación. "/>
    <s v="Enero"/>
    <s v="12 meses"/>
    <s v="4. CONTRATACION DIRECTA"/>
    <m/>
  </r>
  <r>
    <x v="1"/>
    <x v="1"/>
    <s v="Ayudas Técnicas a personas con discapacidad (no incluidas en el POS)."/>
    <n v="0.15"/>
    <x v="2"/>
    <x v="2"/>
    <s v="AYUDAS TÉCNICAS"/>
    <s v="Suma"/>
    <s v="Beneficiar 1600 personas en condición de discapacidad con ayudas técnicas no POS"/>
    <n v="0"/>
    <d v="2018-11-25T00:00:00"/>
    <s v="10 meses"/>
    <n v="1400000000"/>
    <n v="400"/>
    <n v="1008000000"/>
    <n v="1.6246071247080985E-2"/>
    <s v="Beneficiar a mínimo 400 personas con discapacidad con la entrega de dispositivos de asistencia personal no POSS"/>
    <s v="SI"/>
    <s v="Se hará durante la ejecución del proyecto"/>
    <s v="Mayo"/>
    <s v="8 meses"/>
    <s v="4. CONTRATACION DIRECTA"/>
    <m/>
  </r>
  <r>
    <x v="0"/>
    <x v="0"/>
    <s v="Dotación pedagógica a colegios"/>
    <n v="0.15"/>
    <x v="3"/>
    <x v="3"/>
    <s v="DOTACIÓN"/>
    <s v="Suma"/>
    <s v="Dotar 33 IED con material pedagógico"/>
    <n v="0.24242424242424243"/>
    <d v="2018-11-30T00:00:00"/>
    <s v="4 meses"/>
    <n v="549986003"/>
    <n v="15"/>
    <n v="434320000"/>
    <n v="6.9999937143176722E-3"/>
    <s v="Se espera beneficiar a 15 Instituciones Educativas Distritales que desarrollan proyectos Educativos Especiales, los cuales trascienden el Plan Eduactivo Institucional y promueven en los estudiantes aprendizajes innovadores y además tienen en cuenta sus necesidades; de igual forma los proyectos dirigidos a los niños, niñas y adolescentes con necesidaes educativas especiales cómo una forma de reconocer la discapacidad y brindar  nuevas alternativas de aprendizaje a esta población. "/>
    <s v="SI"/>
    <s v="Se hará durante la elaboración de los estudios previos_x000a_"/>
    <s v="Junio"/>
    <s v="4 meses"/>
    <s v="2. SELECCIÓN ABREVIADA"/>
    <m/>
  </r>
  <r>
    <x v="3"/>
    <x v="3"/>
    <s v="Eventos artísticos, culturales y deportivos."/>
    <n v="0.15"/>
    <x v="4"/>
    <x v="4"/>
    <s v="EVENTOS CULTURALES Y ARTISTICOS"/>
    <s v="Suma"/>
    <s v="Realizar 8 eventos artísticos y culturales"/>
    <n v="0.375"/>
    <d v="2018-11-07T00:00:00"/>
    <s v="6 meses"/>
    <n v="651108633"/>
    <n v="2"/>
    <n v="1030687000"/>
    <n v="1.6611720670079523E-2"/>
    <s v="Se realizará la semana de la cultura, arte y patrimonio local, a trapes de la cual se pretende visibilizar a los nuevos procesos e iniciativa culturales de la localidad y la inclución de los distintos grupos poblacionales y etnicos a través del elfoque diferencial.    Se apoyará la realización de los 24 eventos que hacen parte de la Red de Eventos Artisticos y Culturales de la localidad. A tarvés de  éste proyecto se busca consolidar los procesos que durante años han venido construyendo comunidad a partir de lo cultural. "/>
    <s v="SI"/>
    <s v="Se hará durante la elaboración de los estudios previos_x000a_"/>
    <s v="Mayo"/>
    <s v="6 meses"/>
    <s v="1. LICITACIÓN PÚBLICA"/>
    <m/>
  </r>
  <r>
    <x v="3"/>
    <x v="3"/>
    <s v="Eventos artísticos, culturales y deportivos."/>
    <n v="0.15"/>
    <x v="4"/>
    <x v="4"/>
    <s v="EVENTOS RECREATIVOS Y DEPORTIVOS"/>
    <s v="Suma"/>
    <s v="Realizar 12 eventos de recreación y deporte"/>
    <n v="0.33333333333333331"/>
    <d v="2018-10-21T00:00:00"/>
    <s v="6 meses"/>
    <n v="310068406"/>
    <n v="2"/>
    <n v="1030688000"/>
    <n v="1.6611736787213699E-2"/>
    <s v="°Se busca realizar una nueva olimpiada comunitaria con nuevas disciplinas deportivas, deportes de nuevas tendencias beneficiando a cerca de 2000 personas _x000a_°Se busca continuar con el proceso de la red de eventos  con 10 eventos e iniciativas deportivas que fortalezcan procesos deportivos en la localidad."/>
    <s v="SI"/>
    <s v="Se hará durante la elaboración de los estudios previos_x000a_"/>
    <s v="Junio"/>
    <s v="7 meses"/>
    <s v="1. LICITACIÓN PÚBLICA"/>
    <m/>
  </r>
  <r>
    <x v="4"/>
    <x v="4"/>
    <s v="Procesos de formación artística, cultural y deportiva._x000a_"/>
    <n v="0.15"/>
    <x v="4"/>
    <x v="4"/>
    <s v="PROCESOS DE FORMACIÓN ARTÍSTICA Y CULTURAL "/>
    <s v="Suma"/>
    <s v="Vincular 600 personas a procesos de formación artístitca y cultural"/>
    <n v="0.98"/>
    <d v="2018-08-14T00:00:00"/>
    <s v="6 meses"/>
    <n v="441347128"/>
    <n v="700"/>
    <n v="310228000"/>
    <n v="4.9999863004359527E-3"/>
    <s v="Se busca beneficiar a 700 personas habitantes de la localidad de San Cristobal  en los procesos de formación artistica, a través de 7 areas de formación (danza, música, teatro, artes visuales, artes urbanas, artes plasticas y literatura)"/>
    <s v="SI"/>
    <s v="Se hará durante la elaboración de los estudios previos_x000a_"/>
    <s v="Junio"/>
    <s v="6 meses"/>
    <s v="1. LICITACIÓN PÚBLICA"/>
    <m/>
  </r>
  <r>
    <x v="4"/>
    <x v="4"/>
    <s v="Procesos de formación artística, cultural y deportiva._x000a_"/>
    <n v="0.15"/>
    <x v="4"/>
    <x v="4"/>
    <s v="PROCESOS DE FORMACIÓN DEPORTIVA "/>
    <s v="Suma"/>
    <s v="Vincular 800 personas a procesos de formación deportiva"/>
    <n v="0.25"/>
    <d v="2018-11-07T00:00:00"/>
    <s v="8 meses"/>
    <n v="499444019"/>
    <n v="1000"/>
    <n v="310228000"/>
    <n v="4.9999863004359527E-3"/>
    <s v="Se busca beneficiar 1.000 personas mas en los procesos de escuelas de formacion ubicados en la localidad de San Cristobal."/>
    <s v="SI"/>
    <s v="Se hará durante la elaboración de los estudios previos_x000a_"/>
    <s v="Junio"/>
    <s v="8 meses"/>
    <s v="1. LICITACIÓN PÚBLICA"/>
    <m/>
  </r>
  <r>
    <x v="5"/>
    <x v="5"/>
    <s v="Asesoría para legalización de barrios y titulación de predios"/>
    <n v="0.85"/>
    <x v="5"/>
    <x v="5"/>
    <s v="DEMANDAS DE TITULACIÓN"/>
    <s v="Suma"/>
    <s v="Gestionar la presentación de 300 demandas de titulación predial"/>
    <n v="0.33333333333333331"/>
    <m/>
    <m/>
    <n v="0"/>
    <n v="126"/>
    <n v="504000000"/>
    <n v="8.1230356235404925E-3"/>
    <s v="Se busca presentar las demandas listas según expedientes judiciales armandos en 2018 y los que salgan en 2019"/>
    <s v="SI"/>
    <s v="Se hará durante la ejecución del proyecto"/>
    <s v="Febrero"/>
    <s v="11 meses"/>
    <s v="4. CONTRATACION DIRECTA"/>
    <m/>
  </r>
  <r>
    <x v="5"/>
    <x v="5"/>
    <s v="Asesoría para legalización de barrios y titulación de predios"/>
    <n v="0.85"/>
    <x v="5"/>
    <x v="5"/>
    <s v="ESTUDIOS DE REGULARIZACIÓN"/>
    <s v="Suma"/>
    <s v="Realizar 1 estudio preliminar para la regularización urbanística (levantamientos topográficos y análisis) a asentamientos de origen informal previamente legalizados y priorizados en la localidad diagnosticados por la SDHT"/>
    <n v="0"/>
    <m/>
    <m/>
    <n v="0"/>
    <n v="1"/>
    <n v="500000000"/>
    <n v="8.0585670868457276E-3"/>
    <s v="Se realizarán los levantamientos topográficos de los asentamientos urbanos pata la conformación de expedientes por parte de la Secretaría Distrital del Hábitat"/>
    <s v="SI"/>
    <s v="Se hará durante la ejecución del proyecto"/>
    <s v="Febrero"/>
    <s v="6 meses"/>
    <s v="1. LICITACIÓN PÚBLICA"/>
    <m/>
  </r>
  <r>
    <x v="6"/>
    <x v="6"/>
    <s v="Construcción, mantenimiento y dotación de parques vecinales y/o de bolsillo."/>
    <n v="0.85"/>
    <x v="6"/>
    <x v="6"/>
    <s v="CONSTRUCCIÓN DE PARQUES"/>
    <s v="Suma"/>
    <s v="Construir 8 parques vecinales y/o de bolsillo           "/>
    <n v="0"/>
    <m/>
    <m/>
    <n v="0"/>
    <n v="4"/>
    <n v="3102289000"/>
    <n v="5.0000008058567087E-2"/>
    <s v="CONSTRUCCION DE 4 PARQUES DE BOLSILLO Y/O VECINALES"/>
    <s v="SI"/>
    <s v="Se hará durante la elaboración de los estudios previos_x000a_"/>
    <s v="Agosto"/>
    <s v="11 meses"/>
    <s v="1. LICITACIÓN PÚBLICA"/>
    <m/>
  </r>
  <r>
    <x v="6"/>
    <x v="6"/>
    <s v="Construcción, mantenimiento y dotación de parques vecinales y/o de bolsillo."/>
    <n v="0.85"/>
    <x v="6"/>
    <x v="6"/>
    <s v="INTERVENCIÓN DE PARQUES"/>
    <s v="Suma"/>
    <s v="Intervenir 65 parques vecinales y/o de bolsillo           "/>
    <n v="0.38461538461538464"/>
    <d v="2018-10-10T00:00:00"/>
    <s v="8 meses"/>
    <s v="5,512,750,000"/>
    <n v="15"/>
    <n v="3102288000"/>
    <n v="4.9999991941432911E-2"/>
    <s v="MANTENIMIENTO Y RECUPERACION DE 15 ÁRQUES VECINALES Y/O DE BOLSILLO"/>
    <s v="SI"/>
    <s v="Se hará durante la elaboración de los estudios previos_x000a_"/>
    <s v="Agosto"/>
    <s v="6 meses"/>
    <s v="1. LICITACIÓN PÚBLICA"/>
    <m/>
  </r>
  <r>
    <x v="7"/>
    <x v="7"/>
    <s v="Construcción y/o mantenimiento de malla vial, espacio público y peatonal, y puentes peatonales y/o vehiculares sobre cuerpos de agua (de escala local: urbana y/o rural)*_x000a_"/>
    <n v="0.85"/>
    <x v="7"/>
    <x v="7"/>
    <s v="CONSTRUCCIÓN MALLA VIAL LOCAL"/>
    <s v="Suma"/>
    <s v="Construir 5,5 Km/carril de malla vial loca"/>
    <n v="9.0909090909090912E-2"/>
    <m/>
    <m/>
    <m/>
    <n v="2"/>
    <n v="18930444000"/>
    <n v="0.30510450591555233"/>
    <s v="CONSTRUCCION MALLA VIAL"/>
    <s v="SI"/>
    <s v="Se hará durante la elaboración de los estudios previos_x000a_"/>
    <s v="Agosto"/>
    <s v="7 meses"/>
    <s v="1. LICITACIÓN PÚBLICA"/>
    <m/>
  </r>
  <r>
    <x v="7"/>
    <x v="7"/>
    <s v="Construcción y/o mantenimiento de malla vial, espacio público y peatonal, y puentes peatonales y/o vehiculares sobre cuerpos de agua (de escala local: urbana y/o rural)*_x000a_"/>
    <n v="0.85"/>
    <x v="7"/>
    <x v="7"/>
    <s v="MANTENIMIENTO MALLA VIAL LOCAL"/>
    <s v="Suma"/>
    <s v="Mantener 45 Km/carril de malla vial loca"/>
    <n v="0.72222222222222221"/>
    <d v="2018-11-06T00:00:00"/>
    <s v="11 meses"/>
    <n v="15834405612"/>
    <n v="4.9000000000000004"/>
    <n v="8065950000"/>
    <n v="0.12999999838828658"/>
    <s v="CONSERVACION MALLA VIAL "/>
    <s v="SI"/>
    <s v="Se hará durante la elaboración de los estudios previos_x000a_"/>
    <s v="Julio"/>
    <s v="11 meses"/>
    <s v="1. LICITACIÓN PÚBLICA"/>
    <m/>
  </r>
  <r>
    <x v="7"/>
    <x v="7"/>
    <s v="Construcción y/o mantenimiento de malla vial, espacio público y peatonal, y puentes peatonales y/o vehiculares sobre cuerpos de agua (de escala local: urbana y/o rural)*_x000a_"/>
    <n v="0.85"/>
    <x v="7"/>
    <x v="7"/>
    <s v="CONSTRUCCIÓN ESPACIO PÚBLICO"/>
    <s v="Suma"/>
    <s v="Construir 24000 m2   de espacio público local"/>
    <n v="1.2437499999999999"/>
    <m/>
    <m/>
    <n v="0"/>
    <n v="4000"/>
    <n v="2481831000"/>
    <n v="4.0000003223426832E-2"/>
    <s v="ESPACIO PUBLICO CONSTRUIDO ASOCIADO A LA MALLA VIAL (ANDENES)"/>
    <s v="SI"/>
    <s v="Se hará durante la elaboración de los estudios previos_x000a_"/>
    <s v="Noviembre"/>
    <s v="11 meses"/>
    <s v="1. LICITACIÓN PÚBLICA"/>
    <m/>
  </r>
  <r>
    <x v="7"/>
    <x v="7"/>
    <s v="Construcción y/o mantenimiento de malla vial, espacio público y peatonal, y puentes peatonales y/o vehiculares sobre cuerpos de agua (de escala local: urbana y/o rural)*_x000a_"/>
    <n v="0.85"/>
    <x v="7"/>
    <x v="7"/>
    <s v="INTERVENCIÓN PUENTES"/>
    <s v="Suma"/>
    <s v="Intervenir 16 puentes vehiculares y/o peatonales de escala local sobre cuerpos de agua"/>
    <n v="0"/>
    <m/>
    <m/>
    <n v="0"/>
    <n v="14"/>
    <n v="1861373000"/>
    <n v="2.9999998388286583E-2"/>
    <s v="PUENTES SOBRE CUERPOS DE AGUA (CONSERVACION)"/>
    <s v="SI"/>
    <s v="Se hará durante la elaboración de los estudios previos_x000a_"/>
    <s v="Agosto"/>
    <s v="10 meses"/>
    <s v="1. LICITACIÓN PÚBLICA"/>
    <m/>
  </r>
  <r>
    <x v="8"/>
    <x v="8"/>
    <s v="Dotación con recursos tecnológicos para la seguridad."/>
    <n v="0.85"/>
    <x v="8"/>
    <x v="8"/>
    <s v="DOTACIÓN"/>
    <s v="Suma"/>
    <s v="Realizar 4 dotaciones para seguridad"/>
    <n v="0.25"/>
    <m/>
    <m/>
    <n v="0"/>
    <n v="1"/>
    <n v="2171602000"/>
    <n v="3.5000000805856711E-2"/>
    <s v="Se proyecta la creación de un centro de monitoreo de videovigilancia local, la cual está condicionado a los lineamientos del sector"/>
    <s v="SI"/>
    <s v="Se hará durante la elaboración de los estudios previos_x000a_"/>
    <s v="Mayo"/>
    <s v="7 meses"/>
    <s v="1. LICITACIÓN PÚBLICA"/>
    <m/>
  </r>
  <r>
    <x v="8"/>
    <x v="8"/>
    <s v="Promoción de la convivencia ciudadana."/>
    <n v="0.85"/>
    <x v="8"/>
    <x v="8"/>
    <s v="CONVIVENCIA CIUDADANA"/>
    <s v="Suma"/>
    <s v="Vincular 2000 personas a ejercicios de convivencia ciudadana"/>
    <n v="0.5"/>
    <m/>
    <m/>
    <n v="0"/>
    <n v="500"/>
    <n v="930686000"/>
    <n v="1.4999991135576204E-2"/>
    <s v="°Se implementará la estrategia Territorios Parse_x000a_°Se dará continuidad al proyecto de Gestores de Convivencia_x000a_°Se fortalecerá los actores de justicia comunitaria en el marco del Sistema Local de Justicia"/>
    <s v="SI"/>
    <s v="Se hará durante la ejecución del proyecto"/>
    <s v="Enero"/>
    <s v="12 meses"/>
    <s v="4. CONTRATACION DIRECTA"/>
    <m/>
  </r>
  <r>
    <x v="9"/>
    <x v="9"/>
    <s v="Intervención física en renaturalización, ecourbanismo, arborización, coberturas vegetales, muros verdes, paisajismo y jardinería._x000a_"/>
    <n v="0.15"/>
    <x v="9"/>
    <x v="9"/>
    <s v="ARBORIZACIÓN"/>
    <s v="Suma"/>
    <s v="Sembrar 2800 árboles nativos para mejorar las condiciones ambientales de la localidad"/>
    <n v="0.25"/>
    <d v="2018-12-15T00:00:00"/>
    <s v="6 meses"/>
    <n v="337499955"/>
    <n v="700"/>
    <n v="310228000"/>
    <n v="4.9999863004359527E-3"/>
    <s v="Se busca cumplir la meta anual del cuatrienio de una forma sostenible de 700 arboles por año."/>
    <s v="SI"/>
    <s v="Se hará durante la ejecución del proyecto"/>
    <s v="Julio"/>
    <s v="12 meses"/>
    <s v="4. CONTRATACION DIRECTA"/>
    <s v="Convenio interadministrativo"/>
  </r>
  <r>
    <x v="9"/>
    <x v="9"/>
    <s v="Intervención física en renaturalización, ecourbanismo, arborización, coberturas vegetales, muros verdes, paisajismo y jardinería."/>
    <n v="0.15"/>
    <x v="9"/>
    <x v="9"/>
    <s v="RESTAURACIÓN ECOLÓGICA"/>
    <s v="Suma"/>
    <s v="Intervenir 12 has de espacio público con acciones de renaturalización y/o ecourbanismo"/>
    <n v="1"/>
    <d v="2018-11-01T00:00:00"/>
    <s v="12 meses"/>
    <n v="549603455"/>
    <n v="3"/>
    <n v="930688000"/>
    <n v="1.5000023369844552E-2"/>
    <s v="Se busca complementar y adicionar la meta del cuatrienio frente a 2 situaciones: Minimnizar el grado de infestación de retamo, y el cumplimiento del fallo de cerros orientales."/>
    <s v="SI"/>
    <s v="Se hará durante la ejecución del proyecto"/>
    <s v="Enero"/>
    <s v="12 meses"/>
    <s v="4. CONTRATACION DIRECTA"/>
    <s v="Convenio interadministrativo"/>
  </r>
  <r>
    <x v="9"/>
    <x v="9"/>
    <s v="Intervención física en renaturalización, ecourbanismo, arborización, coberturas vegetales, muros verdes, paisajismo y jardinería._x000a_"/>
    <n v="0.15"/>
    <x v="9"/>
    <x v="9"/>
    <s v="COBERTURAS VERDES"/>
    <s v="Suma"/>
    <s v="Intervenir 4000 m2   de espacio público con acciones de jardinera, muros verdes y/o paisajismo"/>
    <n v="0.25"/>
    <d v="2018-12-15T00:00:00"/>
    <s v="6 meses"/>
    <n v="337499955"/>
    <n v="1000"/>
    <n v="310228000"/>
    <n v="4.9999863004359527E-3"/>
    <s v="Se busca cumplir la meta anual del cuatrienio de una forma sostenible de 1.000 metros cuadrados de jardinería por año."/>
    <s v="SI"/>
    <s v="Se hará durante la ejecución del proyecto"/>
    <s v="Julio"/>
    <s v="12 meses"/>
    <s v="4. CONTRATACION DIRECTA"/>
    <s v="Convenio interadministrativo"/>
  </r>
  <r>
    <x v="10"/>
    <x v="10"/>
    <s v="Fortalecimiento institucional y pago de honorarios de ediles."/>
    <n v="0.85"/>
    <x v="10"/>
    <x v="10"/>
    <s v="HONORARIOS A EDILES"/>
    <s v="Constante"/>
    <s v="Cubrir a 11 ediles con pago de honorarios"/>
    <n v="0.5"/>
    <m/>
    <m/>
    <n v="0"/>
    <n v="11"/>
    <m/>
    <n v="0"/>
    <m/>
    <s v="NO"/>
    <s v="No Aplica"/>
    <m/>
    <m/>
    <m/>
    <m/>
  </r>
  <r>
    <x v="10"/>
    <x v="10"/>
    <s v="Fortalecimiento institucional y pago de honorarios de ediles."/>
    <n v="0.85"/>
    <x v="10"/>
    <x v="10"/>
    <s v="FORTALECIMIENTO LOCAL"/>
    <s v="Constante"/>
    <s v="Implementar 1 estrategia contratacion de servicios profesionales, y la adquisicion de bienes y servicios para garantizar la gobernabilidad local"/>
    <n v="0.5"/>
    <m/>
    <m/>
    <n v="0"/>
    <n v="1"/>
    <n v="5149799000"/>
    <n v="8.300000145054208E-2"/>
    <s v="Contar con el personal de apoyo para el desarrollo de las actividades misionales de la Alcaldía "/>
    <s v="NO"/>
    <s v="No Aplica"/>
    <s v="Enero"/>
    <s v="12 meses"/>
    <s v="4. CONTRATACION DIRECTA"/>
    <m/>
  </r>
  <r>
    <x v="5"/>
    <x v="5"/>
    <s v="Acciones de control urbanístico"/>
    <n v="0.85"/>
    <x v="10"/>
    <x v="10"/>
    <s v="IVC"/>
    <s v="Suma"/>
    <s v="Realizar 4 acciones de inspección, vigilancia y control          "/>
    <n v="0.5"/>
    <m/>
    <m/>
    <n v="0"/>
    <n v="1"/>
    <n v="2213000000"/>
    <n v="3.566721792637919E-2"/>
    <s v="Realizar las acciones de IVC tanto en urbanismo como en espacio público y establecimientos de comercio_x000a_°Se implementará la estrategia &quot;Juégale limpio a San Cristóbal&quot;"/>
    <s v="SI"/>
    <s v="Se hará durante la ejecución del proyecto"/>
    <s v="Enero"/>
    <s v="12 meses"/>
    <s v="4. CONTRATACION DIRECTA"/>
    <m/>
  </r>
  <r>
    <x v="11"/>
    <x v="11"/>
    <s v="Fomento a la participación."/>
    <n v="0.15"/>
    <x v="11"/>
    <x v="11"/>
    <s v="FORTALECIMIENTO PARA LA PARTICIPACIÓN"/>
    <s v="Suma"/>
    <s v="Fortalecer 100 organizaciones, instancias y expresiones sociales ciudadanas para la participación"/>
    <n v="0.8"/>
    <d v="2018-12-28T00:00:00"/>
    <s v="6 meses"/>
    <n v="970000000"/>
    <n v="25"/>
    <n v="2100000000"/>
    <n v="3.3845981764752051E-2"/>
    <s v="°Se tiene proyectado la adecuación de 8 salones comunales, que se seleccionarán de aquellos que cuenten con el adecuado registro ante el IDPAC_x000a_°Entregar la totalidad de los salones comunales adecuados, completar la entrega de elementos de dotación a las JAC que no lograron viabilidad en las vigencias 2017 y 2018,  apoyar a las organizaciones locales con insumos para realizar las  iniciativas y celebrar el día comunal, según lo acordado con ASOJUNTAS. "/>
    <s v="SI"/>
    <s v="Se hará durante la elaboración de los estudios previos_x000a_"/>
    <s v="Mayo"/>
    <s v="7 meses"/>
    <s v="1. LICITACIÓN PÚBLICA"/>
    <m/>
  </r>
  <r>
    <x v="11"/>
    <x v="11"/>
    <s v="Fomento a la participación."/>
    <n v="0.15"/>
    <x v="11"/>
    <x v="11"/>
    <s v="PARTICIPACIÓN CIUDADANA Y CONTROL SOCIAL"/>
    <s v="Suma"/>
    <s v="Vincular 800 personas en procesos de participación ciudadana y/o control social"/>
    <n v="0.25"/>
    <d v="2018-10-19T00:00:00"/>
    <s v="7 meses"/>
    <n v="201137203"/>
    <n v="200"/>
    <n v="220000000"/>
    <n v="3.5457695182121197E-3"/>
    <s v="Se espera la vinculación de 300 personas en procesos de formación, asociados al control social. "/>
    <s v="SI"/>
    <s v="Se hará durante la ejecución del proyecto"/>
    <s v="Mayo"/>
    <s v="7 meses"/>
    <s v="2. SELECCIÓN ABREVIADA"/>
    <m/>
  </r>
  <r>
    <x v="12"/>
    <x v="12"/>
    <s v="Proyecto estratégico"/>
    <n v="0.15"/>
    <x v="12"/>
    <x v="12"/>
    <s v="OBRAS DE MITIGACIÓN"/>
    <s v="Constante"/>
    <s v="Realizar 1 estrategia integral de promoción y prevención frente al riesgo natural y antrópico"/>
    <n v="0.3125"/>
    <d v="2018-12-28T00:00:00"/>
    <s v="11 meses"/>
    <n v="5728000000"/>
    <n v="1"/>
    <n v="919595000"/>
    <n v="1.4821236000455793E-2"/>
    <s v="°Se realizarán acciones de reducción del riesgo en la localidad San Cristóbal_x000a_°Se realizará la dotación de salones comunales aptos como alojamiento temporal para atención de emergencias"/>
    <s v="SI"/>
    <s v="Se hará durante la ejecución del proyecto"/>
    <s v="Enero"/>
    <s v="12 meses"/>
    <s v="4. CONTRATACION DIRECTA"/>
    <m/>
  </r>
  <r>
    <x v="13"/>
    <x v="13"/>
    <s v="Proyecto estratégico"/>
    <s v="P. ESTRATEGICO (CAI, SEDE)"/>
    <x v="13"/>
    <x v="13"/>
    <s v="SEDE ADMINISTRATIVA"/>
    <s v="Suma"/>
    <s v="Adecuar 1 sede de gobierno local"/>
    <n v="0"/>
    <m/>
    <m/>
    <n v="0"/>
    <n v="1"/>
    <n v="2000000000"/>
    <n v="3.122766733852993E-2"/>
    <s v="Elaborar los estudios y diseños para la nueva sede de gobierno local"/>
    <s v="SI"/>
    <s v="Av primero de mayo 1-40 sur"/>
    <s v="Abril"/>
    <s v="6 meses"/>
    <s v="4. CONTRATACION DIRECT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dataOnRows="1" applyNumberFormats="0" applyBorderFormats="0" applyFontFormats="0" applyPatternFormats="0" applyAlignmentFormats="0" applyWidthHeightFormats="1" dataCaption="Datos" updatedVersion="6" minRefreshableVersion="3" showMemberPropertyTips="0" rowGrandTotals="0" colGrandTotals="0" itemPrintTitles="1" createdVersion="6" indent="0" compact="0" compactData="0" gridDropZones="1">
  <location ref="G27:H31" firstHeaderRow="2" firstDataRow="2" firstDataCol="1"/>
  <pivotFields count="23">
    <pivotField compact="0" outline="0" showAll="0" includeNewItemsInFilter="1"/>
    <pivotField compact="0" outline="0" showAll="0" includeNewItemsInFilter="1"/>
    <pivotField compact="0" outline="0" showAll="0" includeNewItemsInFilter="1"/>
    <pivotField axis="axisRow" compact="0" outline="0" showAll="0" includeNewItemsInFilter="1" sortType="descending" defaultSubtotal="0">
      <items count="3">
        <item x="2"/>
        <item x="1"/>
        <item x="0"/>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9" outline="0" showAll="0" defaultSubtotal="0"/>
    <pivotField compact="0" outline="0" showAll="0" includeNewItemsInFilter="1"/>
    <pivotField compact="0" outline="0" showAll="0" includeNewItemsInFilter="1"/>
    <pivotField compact="0" numFmtId="166" outline="0" showAll="0" includeNewItemsInFilter="1"/>
    <pivotField compact="0" numFmtId="3" outline="0" showAll="0" includeNewItemsInFilter="1"/>
    <pivotField compact="0" numFmtId="166" outline="0" showAll="0" includeNewItemsInFilter="1"/>
    <pivotField dataField="1" compact="0" numFmtId="169"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s>
  <rowFields count="1">
    <field x="3"/>
  </rowFields>
  <rowItems count="3">
    <i>
      <x/>
    </i>
    <i>
      <x v="1"/>
    </i>
    <i>
      <x v="2"/>
    </i>
  </rowItems>
  <colItems count="1">
    <i/>
  </colItems>
  <dataFields count="1">
    <dataField name="%" fld="15" baseField="3" baseItem="0" numFmtId="169"/>
  </dataFields>
  <formats count="25">
    <format dxfId="61">
      <pivotArea dataOnly="0" labelOnly="1" outline="0" fieldPosition="0">
        <references count="1">
          <reference field="3" count="2">
            <x v="1"/>
            <x v="2"/>
          </reference>
        </references>
      </pivotArea>
    </format>
    <format dxfId="60">
      <pivotArea dataOnly="0" labelOnly="1" outline="0" fieldPosition="0">
        <references count="1">
          <reference field="3" count="2">
            <x v="1"/>
            <x v="2"/>
          </reference>
        </references>
      </pivotArea>
    </format>
    <format dxfId="59">
      <pivotArea type="all" dataOnly="0" outline="0" fieldPosition="0"/>
    </format>
    <format dxfId="58">
      <pivotArea outline="0" fieldPosition="0"/>
    </format>
    <format dxfId="57">
      <pivotArea type="origin" dataOnly="0" labelOnly="1" outline="0" fieldPosition="0"/>
    </format>
    <format dxfId="56">
      <pivotArea type="topRight" dataOnly="0" labelOnly="1" outline="0" fieldPosition="0"/>
    </format>
    <format dxfId="55">
      <pivotArea field="3" type="button" dataOnly="0" labelOnly="1" outline="0" axis="axisRow" fieldPosition="0"/>
    </format>
    <format dxfId="54">
      <pivotArea dataOnly="0" labelOnly="1" outline="0" fieldPosition="0">
        <references count="1">
          <reference field="3" count="0"/>
        </references>
      </pivotArea>
    </format>
    <format dxfId="53">
      <pivotArea dataOnly="0" labelOnly="1" grandRow="1" outline="0" fieldPosition="0"/>
    </format>
    <format dxfId="52">
      <pivotArea type="topRight" dataOnly="0" labelOnly="1" outline="0" fieldPosition="0"/>
    </format>
    <format dxfId="51">
      <pivotArea type="all" dataOnly="0" outline="0" fieldPosition="0"/>
    </format>
    <format dxfId="50">
      <pivotArea outline="0" fieldPosition="0"/>
    </format>
    <format dxfId="49">
      <pivotArea type="origin" dataOnly="0" labelOnly="1" outline="0" fieldPosition="0"/>
    </format>
    <format dxfId="48">
      <pivotArea type="topRight" dataOnly="0" labelOnly="1" outline="0" fieldPosition="0"/>
    </format>
    <format dxfId="47">
      <pivotArea field="3" type="button" dataOnly="0" labelOnly="1" outline="0" axis="axisRow" fieldPosition="0"/>
    </format>
    <format dxfId="46">
      <pivotArea dataOnly="0" labelOnly="1" outline="0" fieldPosition="0">
        <references count="1">
          <reference field="3" count="0"/>
        </references>
      </pivotArea>
    </format>
    <format dxfId="45">
      <pivotArea dataOnly="0" labelOnly="1" grandRow="1" outline="0" fieldPosition="0"/>
    </format>
    <format dxfId="44">
      <pivotArea type="topRight" dataOnly="0" labelOnly="1" outline="0" fieldPosition="0"/>
    </format>
    <format dxfId="43">
      <pivotArea field="3" type="button" dataOnly="0" labelOnly="1" outline="0" axis="axisRow" fieldPosition="0"/>
    </format>
    <format dxfId="42">
      <pivotArea type="all" dataOnly="0" outline="0" fieldPosition="0"/>
    </format>
    <format dxfId="41">
      <pivotArea type="all" dataOnly="0" outline="0" fieldPosition="0"/>
    </format>
    <format dxfId="40">
      <pivotArea outline="0" fieldPosition="0"/>
    </format>
    <format dxfId="39">
      <pivotArea field="3" type="button" dataOnly="0" labelOnly="1" outline="0" axis="axisRow" fieldPosition="0"/>
    </format>
    <format dxfId="38">
      <pivotArea dataOnly="0" labelOnly="1" outline="0" fieldPosition="0">
        <references count="1">
          <reference field="3" count="0"/>
        </references>
      </pivotArea>
    </format>
    <format dxfId="37">
      <pivotArea outline="0" fieldPosition="0">
        <references count="1">
          <reference field="4294967294" count="1">
            <x v="0"/>
          </reference>
        </references>
      </pivotArea>
    </format>
  </formats>
  <conditionalFormats count="9">
    <conditionalFormat priority="9">
      <pivotAreas count="1">
        <pivotArea type="data" outline="0" collapsedLevelsAreSubtotals="1" fieldPosition="0">
          <references count="2">
            <reference field="4294967294" count="1" selected="0">
              <x v="0"/>
            </reference>
            <reference field="3" count="1" selected="0">
              <x v="1"/>
            </reference>
          </references>
        </pivotArea>
      </pivotAreas>
    </conditionalFormat>
    <conditionalFormat priority="8">
      <pivotAreas count="1">
        <pivotArea type="data" outline="0" collapsedLevelsAreSubtotals="1" fieldPosition="0">
          <references count="2">
            <reference field="4294967294" count="1" selected="0">
              <x v="0"/>
            </reference>
            <reference field="3" count="1" selected="0">
              <x v="2"/>
            </reference>
          </references>
        </pivotArea>
      </pivotAreas>
    </conditionalFormat>
    <conditionalFormat priority="7">
      <pivotAreas count="1">
        <pivotArea type="data" outline="0" collapsedLevelsAreSubtotals="1" fieldPosition="0">
          <references count="2">
            <reference field="4294967294" count="1" selected="0">
              <x v="0"/>
            </reference>
            <reference field="3" count="1" selected="0">
              <x v="0"/>
            </reference>
          </references>
        </pivotArea>
      </pivotAreas>
    </conditionalFormat>
    <conditionalFormat priority="6">
      <pivotAreas count="1">
        <pivotArea type="data" outline="0" collapsedLevelsAreSubtotals="1" fieldPosition="0">
          <references count="2">
            <reference field="4294967294" count="1" selected="0">
              <x v="0"/>
            </reference>
            <reference field="3" count="1" selected="0">
              <x v="0"/>
            </reference>
          </references>
        </pivotArea>
      </pivotAreas>
    </conditionalFormat>
    <conditionalFormat priority="5">
      <pivotAreas count="1">
        <pivotArea type="data" outline="0" collapsedLevelsAreSubtotals="1" fieldPosition="0">
          <references count="2">
            <reference field="4294967294" count="1" selected="0">
              <x v="0"/>
            </reference>
            <reference field="3" count="1" selected="0">
              <x v="1"/>
            </reference>
          </references>
        </pivotArea>
      </pivotAreas>
    </conditionalFormat>
    <conditionalFormat priority="4">
      <pivotAreas count="1">
        <pivotArea type="data" outline="0" collapsedLevelsAreSubtotals="1" fieldPosition="0">
          <references count="2">
            <reference field="4294967294" count="1" selected="0">
              <x v="0"/>
            </reference>
            <reference field="3" count="1" selected="0">
              <x v="2"/>
            </reference>
          </references>
        </pivotArea>
      </pivotAreas>
    </conditionalFormat>
    <conditionalFormat priority="3">
      <pivotAreas count="1">
        <pivotArea type="data" outline="0" collapsedLevelsAreSubtotals="1" fieldPosition="0">
          <references count="2">
            <reference field="4294967294" count="1" selected="0">
              <x v="0"/>
            </reference>
            <reference field="3" count="1" selected="0">
              <x v="2"/>
            </reference>
          </references>
        </pivotArea>
      </pivotAreas>
    </conditionalFormat>
    <conditionalFormat priority="2">
      <pivotAreas count="1">
        <pivotArea type="data" outline="0" collapsedLevelsAreSubtotals="1" fieldPosition="0">
          <references count="2">
            <reference field="4294967294" count="1" selected="0">
              <x v="0"/>
            </reference>
            <reference field="3" count="1" selected="0">
              <x v="1"/>
            </reference>
          </references>
        </pivotArea>
      </pivotAreas>
    </conditionalFormat>
    <conditionalFormat priority="1">
      <pivotAreas count="1">
        <pivotArea type="data" outline="0" collapsedLevelsAreSubtotals="1" fieldPosition="0">
          <references count="2">
            <reference field="4294967294" count="1" selected="0">
              <x v="0"/>
            </reference>
            <reference field="3" count="1" selected="0">
              <x v="1"/>
            </reference>
          </references>
        </pivotArea>
      </pivotAreas>
    </conditionalFormat>
  </conditionalFormats>
  <pivotTableStyleInfo showRowHeaders="1" showColHeaders="1" showRowStripes="0" showColStripes="0" showLastColumn="1"/>
</pivotTableDefinition>
</file>

<file path=xl/pivotTables/pivotTable2.xml><?xml version="1.0" encoding="utf-8"?>
<pivotTableDefinition xmlns="http://schemas.openxmlformats.org/spreadsheetml/2006/main" name="TablaDinámica2" cacheId="7" applyNumberFormats="0" applyBorderFormats="0" applyFontFormats="0" applyPatternFormats="0" applyAlignmentFormats="0" applyWidthHeightFormats="1" dataCaption="Datos" updatedVersion="6" minRefreshableVersion="3" showMemberPropertyTips="0" itemPrintTitles="1" createdVersion="6" indent="0" compact="0" compactData="0" gridDropZones="1">
  <location ref="A3:D19" firstHeaderRow="1" firstDataRow="2" firstDataCol="2"/>
  <pivotFields count="23">
    <pivotField axis="axisRow" compact="0" outline="0" subtotalTop="0" showAll="0" includeNewItemsInFilter="1" defaultSubtotal="0">
      <items count="17">
        <item x="7"/>
        <item x="6"/>
        <item x="8"/>
        <item x="5"/>
        <item x="2"/>
        <item x="10"/>
        <item x="1"/>
        <item x="0"/>
        <item m="1" x="16"/>
        <item x="4"/>
        <item x="3"/>
        <item x="9"/>
        <item x="11"/>
        <item m="1" x="14"/>
        <item x="12"/>
        <item x="13"/>
        <item m="1" x="15"/>
      </items>
    </pivotField>
    <pivotField axis="axisRow" compact="0" outline="0" subtotalTop="0" showAll="0" includeNewItemsInFilter="1">
      <items count="19">
        <item x="2"/>
        <item x="1"/>
        <item m="1" x="17"/>
        <item x="0"/>
        <item x="3"/>
        <item x="10"/>
        <item x="5"/>
        <item x="7"/>
        <item m="1" x="16"/>
        <item x="6"/>
        <item x="11"/>
        <item x="4"/>
        <item x="9"/>
        <item x="12"/>
        <item m="1" x="15"/>
        <item x="8"/>
        <item x="13"/>
        <item m="1" x="14"/>
        <item t="default"/>
      </items>
    </pivotField>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numFmtId="9" outline="0" showAll="0" defaultSubtotal="0"/>
    <pivotField compact="0" outline="0" subtotalTop="0" showAll="0" includeNewItemsInFilter="1"/>
    <pivotField compact="0" outline="0" subtotalTop="0" showAll="0" includeNewItemsInFilter="1"/>
    <pivotField compact="0" numFmtId="166" outline="0" subtotalTop="0" showAll="0" includeNewItemsInFilter="1" defaultSubtotal="0"/>
    <pivotField compact="0" numFmtId="3" outline="0" subtotalTop="0" showAll="0" includeNewItemsInFilter="1" defaultSubtotal="0"/>
    <pivotField dataField="1" compact="0" numFmtId="166" outline="0" subtotalTop="0" showAll="0" includeNewItemsInFilter="1" defaultSubtotal="0"/>
    <pivotField dataField="1" compact="0" numFmtId="9"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2">
    <field x="0"/>
    <field x="1"/>
  </rowFields>
  <rowItems count="15">
    <i>
      <x/>
      <x v="7"/>
    </i>
    <i>
      <x v="1"/>
      <x v="9"/>
    </i>
    <i>
      <x v="2"/>
      <x v="15"/>
    </i>
    <i>
      <x v="3"/>
      <x v="6"/>
    </i>
    <i>
      <x v="4"/>
      <x/>
    </i>
    <i>
      <x v="5"/>
      <x v="5"/>
    </i>
    <i>
      <x v="6"/>
      <x v="1"/>
    </i>
    <i>
      <x v="7"/>
      <x v="3"/>
    </i>
    <i>
      <x v="9"/>
      <x v="11"/>
    </i>
    <i>
      <x v="10"/>
      <x v="4"/>
    </i>
    <i>
      <x v="11"/>
      <x v="12"/>
    </i>
    <i>
      <x v="12"/>
      <x v="10"/>
    </i>
    <i>
      <x v="14"/>
      <x v="13"/>
    </i>
    <i>
      <x v="15"/>
      <x v="16"/>
    </i>
    <i t="grand">
      <x/>
    </i>
  </rowItems>
  <colFields count="1">
    <field x="-2"/>
  </colFields>
  <colItems count="2">
    <i>
      <x/>
    </i>
    <i i="1">
      <x v="1"/>
    </i>
  </colItems>
  <dataFields count="2">
    <dataField name="Valor 2019" fld="14" baseField="1" baseItem="15" numFmtId="168"/>
    <dataField name="Porcentaje" fld="15" baseField="1" baseItem="7" numFmtId="9"/>
  </dataFields>
  <formats count="22">
    <format dxfId="83">
      <pivotArea outline="0" fieldPosition="0">
        <references count="1">
          <reference field="4294967294" count="1" selected="0">
            <x v="1"/>
          </reference>
        </references>
      </pivotArea>
    </format>
    <format dxfId="82">
      <pivotArea outline="0" fieldPosition="0">
        <references count="1">
          <reference field="0" count="6" selected="0">
            <x v="0"/>
            <x v="1"/>
            <x v="2"/>
            <x v="3"/>
            <x v="4"/>
            <x v="5"/>
          </reference>
        </references>
      </pivotArea>
    </format>
    <format dxfId="81">
      <pivotArea dataOnly="0" labelOnly="1" outline="0" fieldPosition="0">
        <references count="1">
          <reference field="0" count="6">
            <x v="0"/>
            <x v="1"/>
            <x v="2"/>
            <x v="3"/>
            <x v="4"/>
            <x v="5"/>
          </reference>
        </references>
      </pivotArea>
    </format>
    <format dxfId="80">
      <pivotArea dataOnly="0" labelOnly="1" outline="0" fieldPosition="0">
        <references count="2">
          <reference field="0" count="1" selected="0">
            <x v="0"/>
          </reference>
          <reference field="1" count="1">
            <x v="7"/>
          </reference>
        </references>
      </pivotArea>
    </format>
    <format dxfId="79">
      <pivotArea dataOnly="0" labelOnly="1" outline="0" fieldPosition="0">
        <references count="2">
          <reference field="0" count="1" selected="0">
            <x v="1"/>
          </reference>
          <reference field="1" count="1">
            <x v="9"/>
          </reference>
        </references>
      </pivotArea>
    </format>
    <format dxfId="78">
      <pivotArea dataOnly="0" labelOnly="1" outline="0" fieldPosition="0">
        <references count="2">
          <reference field="0" count="1" selected="0">
            <x v="2"/>
          </reference>
          <reference field="1" count="1">
            <x v="15"/>
          </reference>
        </references>
      </pivotArea>
    </format>
    <format dxfId="77">
      <pivotArea dataOnly="0" labelOnly="1" outline="0" fieldPosition="0">
        <references count="2">
          <reference field="0" count="1" selected="0">
            <x v="3"/>
          </reference>
          <reference field="1" count="1">
            <x v="6"/>
          </reference>
        </references>
      </pivotArea>
    </format>
    <format dxfId="76">
      <pivotArea dataOnly="0" labelOnly="1" outline="0" fieldPosition="0">
        <references count="2">
          <reference field="0" count="1" selected="0">
            <x v="4"/>
          </reference>
          <reference field="1" count="1">
            <x v="0"/>
          </reference>
        </references>
      </pivotArea>
    </format>
    <format dxfId="75">
      <pivotArea dataOnly="0" labelOnly="1" outline="0" fieldPosition="0">
        <references count="2">
          <reference field="0" count="1" selected="0">
            <x v="5"/>
          </reference>
          <reference field="1" count="1">
            <x v="5"/>
          </reference>
        </references>
      </pivotArea>
    </format>
    <format dxfId="74">
      <pivotArea outline="0" fieldPosition="0">
        <references count="1">
          <reference field="0" count="2" selected="0">
            <x v="15"/>
            <x v="16"/>
          </reference>
        </references>
      </pivotArea>
    </format>
    <format dxfId="73">
      <pivotArea dataOnly="0" labelOnly="1" outline="0" fieldPosition="0">
        <references count="1">
          <reference field="0" count="2">
            <x v="15"/>
            <x v="16"/>
          </reference>
        </references>
      </pivotArea>
    </format>
    <format dxfId="72">
      <pivotArea dataOnly="0" labelOnly="1" outline="0" fieldPosition="0">
        <references count="2">
          <reference field="0" count="1" selected="0">
            <x v="15"/>
          </reference>
          <reference field="1" count="1">
            <x v="16"/>
          </reference>
        </references>
      </pivotArea>
    </format>
    <format dxfId="71">
      <pivotArea dataOnly="0" labelOnly="1" outline="0" fieldPosition="0">
        <references count="2">
          <reference field="0" count="1" selected="0">
            <x v="16"/>
          </reference>
          <reference field="1" count="1">
            <x v="17"/>
          </reference>
        </references>
      </pivotArea>
    </format>
    <format dxfId="70">
      <pivotArea field="0" type="button" dataOnly="0" labelOnly="1" outline="0" axis="axisRow" fieldPosition="0"/>
    </format>
    <format dxfId="69">
      <pivotArea field="1" type="button" dataOnly="0" labelOnly="1" outline="0" axis="axisRow" fieldPosition="1"/>
    </format>
    <format dxfId="68">
      <pivotArea dataOnly="0" labelOnly="1" outline="0" fieldPosition="0">
        <references count="1">
          <reference field="4294967294" count="1">
            <x v="1"/>
          </reference>
        </references>
      </pivotArea>
    </format>
    <format dxfId="67">
      <pivotArea field="0" type="button" dataOnly="0" labelOnly="1" outline="0" axis="axisRow" fieldPosition="0"/>
    </format>
    <format dxfId="66">
      <pivotArea field="1" type="button" dataOnly="0" labelOnly="1" outline="0" axis="axisRow" fieldPosition="1"/>
    </format>
    <format dxfId="65">
      <pivotArea dataOnly="0" labelOnly="1" outline="0" fieldPosition="0">
        <references count="1">
          <reference field="4294967294" count="1">
            <x v="1"/>
          </reference>
        </references>
      </pivotArea>
    </format>
    <format dxfId="64">
      <pivotArea outline="0" fieldPosition="0">
        <references count="2">
          <reference field="4294967294" count="1" selected="0">
            <x v="1"/>
          </reference>
          <reference field="0" count="0" selected="0"/>
        </references>
      </pivotArea>
    </format>
    <format dxfId="63">
      <pivotArea outline="0" fieldPosition="0">
        <references count="1">
          <reference field="4294967294" count="1">
            <x v="0"/>
          </reference>
        </references>
      </pivotArea>
    </format>
    <format dxfId="62">
      <pivotArea dataOnly="0" labelOnly="1" outline="0" fieldPosition="0">
        <references count="1">
          <reference field="4294967294" count="1">
            <x v="0"/>
          </reference>
        </references>
      </pivotArea>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TablaDinámica3" cacheId="7" dataOnRows="1" applyNumberFormats="0" applyBorderFormats="0" applyFontFormats="0" applyPatternFormats="0" applyAlignmentFormats="0" applyWidthHeightFormats="1" dataCaption="Datos" updatedVersion="6" minRefreshableVersion="3" showMemberPropertyTips="0" itemPrintTitles="1" createdVersion="6" indent="0" compact="0" compactData="0" gridDropZones="1">
  <location ref="A6:C22" firstHeaderRow="2" firstDataRow="2" firstDataCol="2"/>
  <pivotFields count="23">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axis="axisRow" compact="0" outline="0" subtotalTop="0" showAll="0" includeNewItemsInFilter="1" defaultSubtotal="0">
      <items count="16">
        <item m="1" x="15"/>
        <item m="1" x="14"/>
        <item x="0"/>
        <item x="1"/>
        <item x="2"/>
        <item x="3"/>
        <item x="4"/>
        <item x="5"/>
        <item x="6"/>
        <item x="7"/>
        <item x="8"/>
        <item x="9"/>
        <item x="10"/>
        <item x="11"/>
        <item x="12"/>
        <item x="13"/>
      </items>
    </pivotField>
    <pivotField axis="axisRow" compact="0" outline="0" subtotalTop="0" showAll="0" includeNewItemsInFilter="1">
      <items count="17">
        <item m="1" x="15"/>
        <item m="1" x="14"/>
        <item x="0"/>
        <item x="1"/>
        <item x="2"/>
        <item x="3"/>
        <item x="4"/>
        <item x="5"/>
        <item x="6"/>
        <item x="7"/>
        <item x="8"/>
        <item x="9"/>
        <item x="10"/>
        <item x="11"/>
        <item x="12"/>
        <item x="13"/>
        <item t="default"/>
      </items>
    </pivotField>
    <pivotField compact="0" outline="0" subtotalTop="0" showAll="0" includeNewItemsInFilter="1"/>
    <pivotField compact="0" outline="0" subtotalTop="0" showAll="0" includeNewItemsInFilter="1" defaultSubtotal="0"/>
    <pivotField compact="0" outline="0" subtotalTop="0" showAll="0" includeNewItemsInFilter="1"/>
    <pivotField compact="0" numFmtId="9" outline="0" showAll="0" defaultSubtotal="0"/>
    <pivotField compact="0" outline="0" subtotalTop="0" showAll="0" includeNewItemsInFilter="1"/>
    <pivotField compact="0" outline="0" subtotalTop="0" showAll="0" includeNewItemsInFilter="1"/>
    <pivotField compact="0" numFmtId="166" outline="0" subtotalTop="0" showAll="0" includeNewItemsInFilter="1" defaultSubtotal="0"/>
    <pivotField compact="0" numFmtId="3" outline="0" subtotalTop="0" showAll="0" includeNewItemsInFilter="1" defaultSubtotal="0"/>
    <pivotField dataField="1" compact="0" numFmtId="166" outline="0" subtotalTop="0" showAll="0" includeNewItemsInFilter="1" defaultSubtotal="0"/>
    <pivotField compact="0" numFmtId="9"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2">
    <field x="4"/>
    <field x="5"/>
  </rowFields>
  <rowItems count="15">
    <i>
      <x v="2"/>
      <x v="2"/>
    </i>
    <i>
      <x v="3"/>
      <x v="3"/>
    </i>
    <i>
      <x v="4"/>
      <x v="4"/>
    </i>
    <i>
      <x v="5"/>
      <x v="5"/>
    </i>
    <i>
      <x v="6"/>
      <x v="6"/>
    </i>
    <i>
      <x v="7"/>
      <x v="7"/>
    </i>
    <i>
      <x v="8"/>
      <x v="8"/>
    </i>
    <i>
      <x v="9"/>
      <x v="9"/>
    </i>
    <i>
      <x v="10"/>
      <x v="10"/>
    </i>
    <i>
      <x v="11"/>
      <x v="11"/>
    </i>
    <i>
      <x v="12"/>
      <x v="12"/>
    </i>
    <i>
      <x v="13"/>
      <x v="13"/>
    </i>
    <i>
      <x v="14"/>
      <x v="14"/>
    </i>
    <i>
      <x v="15"/>
      <x v="15"/>
    </i>
    <i t="grand">
      <x/>
    </i>
  </rowItems>
  <colItems count="1">
    <i/>
  </colItems>
  <dataFields count="1">
    <dataField name="Valor  presupuesto proyecto" fld="14" baseField="5" baseItem="5" numFmtId="168"/>
  </dataFields>
  <formats count="6">
    <format dxfId="36">
      <pivotArea grandRow="1" outline="0" fieldPosition="0"/>
    </format>
    <format dxfId="35">
      <pivotArea field="4" type="button" dataOnly="0" labelOnly="1" outline="0" axis="axisRow" fieldPosition="0"/>
    </format>
    <format dxfId="34">
      <pivotArea field="5" type="button" dataOnly="0" labelOnly="1" outline="0" axis="axisRow" fieldPosition="1"/>
    </format>
    <format dxfId="33">
      <pivotArea field="4" type="button" dataOnly="0" labelOnly="1" outline="0" axis="axisRow" fieldPosition="0"/>
    </format>
    <format dxfId="32">
      <pivotArea field="5" type="button" dataOnly="0" labelOnly="1" outline="0" axis="axisRow" fieldPosition="1"/>
    </format>
    <format dxfId="31">
      <pivotArea outline="0" fieldPosition="0">
        <references count="1">
          <reference field="4294967294" count="1">
            <x v="0"/>
          </reference>
        </references>
      </pivotArea>
    </format>
  </formats>
  <pivotTableStyleInfo showRowHeaders="1" showColHeaders="1" showRowStripes="0" showColStripes="0" showLastColumn="1"/>
</pivotTableDefinition>
</file>

<file path=xl/pivotTables/pivotTable4.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7" firstHeaderRow="1" firstDataRow="1" firstDataCol="1"/>
  <pivotFields count="23">
    <pivotField showAll="0"/>
    <pivotField showAll="0"/>
    <pivotField showAll="0"/>
    <pivotField axis="axisRow" showAll="0">
      <items count="4">
        <item x="0"/>
        <item x="1"/>
        <item x="2"/>
        <item t="default"/>
      </items>
    </pivotField>
    <pivotField showAll="0"/>
    <pivotField showAll="0"/>
    <pivotField showAll="0"/>
    <pivotField showAll="0"/>
    <pivotField showAll="0"/>
    <pivotField numFmtId="9" showAll="0"/>
    <pivotField showAll="0"/>
    <pivotField showAll="0"/>
    <pivotField numFmtId="166" showAll="0"/>
    <pivotField numFmtId="3" showAll="0"/>
    <pivotField dataField="1" numFmtId="166" showAll="0"/>
    <pivotField showAll="0"/>
    <pivotField showAll="0"/>
    <pivotField showAll="0"/>
    <pivotField showAll="0"/>
    <pivotField showAll="0"/>
    <pivotField showAll="0"/>
    <pivotField showAll="0"/>
    <pivotField showAll="0"/>
  </pivotFields>
  <rowFields count="1">
    <field x="3"/>
  </rowFields>
  <rowItems count="4">
    <i>
      <x/>
    </i>
    <i>
      <x v="1"/>
    </i>
    <i>
      <x v="2"/>
    </i>
    <i t="grand">
      <x/>
    </i>
  </rowItems>
  <colItems count="1">
    <i/>
  </colItems>
  <dataFields count="1">
    <dataField name="Suma de Valor  presupuesto meta  proyecto 2019" fld="14" baseField="5" baseItem="1"/>
  </dataFields>
  <formats count="1">
    <format dxfId="30">
      <pivotArea collapsedLevelsAreSubtotals="1" fieldPosition="0">
        <references count="1">
          <reference field="3"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7" firstHeaderRow="1" firstDataRow="1" firstDataCol="1"/>
  <pivotFields count="23">
    <pivotField showAll="0"/>
    <pivotField showAll="0"/>
    <pivotField showAll="0"/>
    <pivotField axis="axisRow" showAll="0">
      <items count="4">
        <item x="0"/>
        <item x="1"/>
        <item x="2"/>
        <item t="default"/>
      </items>
    </pivotField>
    <pivotField showAll="0"/>
    <pivotField showAll="0"/>
    <pivotField showAll="0"/>
    <pivotField showAll="0"/>
    <pivotField showAll="0"/>
    <pivotField numFmtId="9" showAll="0"/>
    <pivotField showAll="0"/>
    <pivotField showAll="0"/>
    <pivotField numFmtId="166" showAll="0"/>
    <pivotField numFmtId="3" showAll="0"/>
    <pivotField dataField="1" numFmtId="166" showAll="0"/>
    <pivotField showAll="0"/>
    <pivotField showAll="0"/>
    <pivotField showAll="0"/>
    <pivotField showAll="0"/>
    <pivotField showAll="0"/>
    <pivotField showAll="0"/>
    <pivotField showAll="0"/>
    <pivotField showAll="0"/>
  </pivotFields>
  <rowFields count="1">
    <field x="3"/>
  </rowFields>
  <rowItems count="4">
    <i>
      <x/>
    </i>
    <i>
      <x v="1"/>
    </i>
    <i>
      <x v="2"/>
    </i>
    <i t="grand">
      <x/>
    </i>
  </rowItems>
  <colItems count="1">
    <i/>
  </colItems>
  <dataFields count="1">
    <dataField name="Suma de Valor  presupuesto meta  proyecto 2019" fld="14" showDataAs="percentOfCol" baseField="3" baseItem="0" numFmtId="10"/>
  </dataFields>
  <formats count="2">
    <format dxfId="29">
      <pivotArea collapsedLevelsAreSubtotals="1" fieldPosition="0">
        <references count="1">
          <reference field="3" count="1">
            <x v="0"/>
          </reference>
        </references>
      </pivotArea>
    </format>
    <format dxfId="2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C30"/>
  <sheetViews>
    <sheetView topLeftCell="A19" zoomScale="110" zoomScaleNormal="110" workbookViewId="0">
      <selection activeCell="B22" sqref="B22"/>
    </sheetView>
  </sheetViews>
  <sheetFormatPr baseColWidth="10" defaultColWidth="11.42578125" defaultRowHeight="12.75" x14ac:dyDescent="0.2"/>
  <cols>
    <col min="1" max="1" width="4.7109375" style="31" customWidth="1"/>
    <col min="2" max="2" width="31" style="31" customWidth="1"/>
    <col min="3" max="3" width="86.7109375" style="36" customWidth="1"/>
    <col min="4" max="16384" width="11.42578125" style="31"/>
  </cols>
  <sheetData>
    <row r="2" spans="2:3" ht="22.5" customHeight="1" x14ac:dyDescent="0.2">
      <c r="B2" s="30" t="s">
        <v>98</v>
      </c>
      <c r="C2" s="30" t="s">
        <v>140</v>
      </c>
    </row>
    <row r="3" spans="2:3" ht="58.5" customHeight="1" x14ac:dyDescent="0.2">
      <c r="B3" s="30" t="s">
        <v>34</v>
      </c>
      <c r="C3" s="32" t="s">
        <v>100</v>
      </c>
    </row>
    <row r="4" spans="2:3" ht="58.5" customHeight="1" x14ac:dyDescent="0.2">
      <c r="B4" s="30" t="s">
        <v>33</v>
      </c>
      <c r="C4" s="32" t="s">
        <v>141</v>
      </c>
    </row>
    <row r="5" spans="2:3" ht="58.5" customHeight="1" x14ac:dyDescent="0.2">
      <c r="B5" s="30" t="s">
        <v>31</v>
      </c>
      <c r="C5" s="32" t="s">
        <v>99</v>
      </c>
    </row>
    <row r="6" spans="2:3" ht="58.5" customHeight="1" x14ac:dyDescent="0.2">
      <c r="B6" s="30" t="s">
        <v>75</v>
      </c>
      <c r="C6" s="32" t="s">
        <v>101</v>
      </c>
    </row>
    <row r="7" spans="2:3" ht="58.5" customHeight="1" x14ac:dyDescent="0.2">
      <c r="B7" s="30" t="s">
        <v>68</v>
      </c>
      <c r="C7" s="32" t="s">
        <v>138</v>
      </c>
    </row>
    <row r="8" spans="2:3" ht="58.5" customHeight="1" x14ac:dyDescent="0.2">
      <c r="B8" s="30" t="s">
        <v>27</v>
      </c>
      <c r="C8" s="32" t="s">
        <v>157</v>
      </c>
    </row>
    <row r="9" spans="2:3" ht="58.5" customHeight="1" x14ac:dyDescent="0.2">
      <c r="B9" s="30" t="s">
        <v>143</v>
      </c>
      <c r="C9" s="32" t="s">
        <v>142</v>
      </c>
    </row>
    <row r="10" spans="2:3" ht="58.5" customHeight="1" x14ac:dyDescent="0.2">
      <c r="B10" s="34" t="s">
        <v>106</v>
      </c>
      <c r="C10" s="32" t="s">
        <v>137</v>
      </c>
    </row>
    <row r="11" spans="2:3" ht="58.5" customHeight="1" x14ac:dyDescent="0.2">
      <c r="B11" s="34" t="s">
        <v>104</v>
      </c>
      <c r="C11" s="32" t="s">
        <v>144</v>
      </c>
    </row>
    <row r="12" spans="2:3" ht="58.5" customHeight="1" x14ac:dyDescent="0.2">
      <c r="B12" s="34" t="s">
        <v>164</v>
      </c>
      <c r="C12" s="32" t="s">
        <v>144</v>
      </c>
    </row>
    <row r="13" spans="2:3" ht="58.5" customHeight="1" x14ac:dyDescent="0.2">
      <c r="B13" s="33" t="s">
        <v>180</v>
      </c>
      <c r="C13" s="32" t="s">
        <v>145</v>
      </c>
    </row>
    <row r="14" spans="2:3" ht="106.5" customHeight="1" x14ac:dyDescent="0.2">
      <c r="B14" s="33" t="s">
        <v>181</v>
      </c>
      <c r="C14" s="32" t="s">
        <v>146</v>
      </c>
    </row>
    <row r="15" spans="2:3" ht="58.5" customHeight="1" x14ac:dyDescent="0.2">
      <c r="B15" s="30" t="s">
        <v>32</v>
      </c>
      <c r="C15" s="32" t="s">
        <v>147</v>
      </c>
    </row>
    <row r="16" spans="2:3" ht="58.5" customHeight="1" x14ac:dyDescent="0.2">
      <c r="B16" s="33" t="s">
        <v>165</v>
      </c>
      <c r="C16" s="32" t="s">
        <v>139</v>
      </c>
    </row>
    <row r="17" spans="2:3" ht="105.75" customHeight="1" x14ac:dyDescent="0.2">
      <c r="B17" s="33" t="s">
        <v>28</v>
      </c>
      <c r="C17" s="32" t="s">
        <v>148</v>
      </c>
    </row>
    <row r="18" spans="2:3" ht="80.25" customHeight="1" x14ac:dyDescent="0.2">
      <c r="B18" s="33" t="s">
        <v>29</v>
      </c>
      <c r="C18" s="32" t="s">
        <v>149</v>
      </c>
    </row>
    <row r="19" spans="2:3" ht="58.5" customHeight="1" x14ac:dyDescent="0.2">
      <c r="B19" s="33" t="s">
        <v>182</v>
      </c>
      <c r="C19" s="32" t="s">
        <v>150</v>
      </c>
    </row>
    <row r="20" spans="2:3" ht="58.5" customHeight="1" x14ac:dyDescent="0.2">
      <c r="B20" s="33" t="s">
        <v>104</v>
      </c>
      <c r="C20" s="32" t="s">
        <v>151</v>
      </c>
    </row>
    <row r="21" spans="2:3" ht="54.75" customHeight="1" x14ac:dyDescent="0.2">
      <c r="B21" s="33" t="s">
        <v>167</v>
      </c>
      <c r="C21" s="32" t="s">
        <v>152</v>
      </c>
    </row>
    <row r="22" spans="2:3" ht="56.25" customHeight="1" x14ac:dyDescent="0.2">
      <c r="B22" s="33" t="s">
        <v>154</v>
      </c>
      <c r="C22" s="32" t="s">
        <v>155</v>
      </c>
    </row>
    <row r="23" spans="2:3" ht="18.75" customHeight="1" x14ac:dyDescent="0.2">
      <c r="C23" s="35"/>
    </row>
    <row r="24" spans="2:3" ht="56.25" customHeight="1" x14ac:dyDescent="0.2">
      <c r="B24" s="30" t="s">
        <v>103</v>
      </c>
      <c r="C24" s="32" t="s">
        <v>153</v>
      </c>
    </row>
    <row r="25" spans="2:3" x14ac:dyDescent="0.2">
      <c r="C25" s="35"/>
    </row>
    <row r="26" spans="2:3" x14ac:dyDescent="0.2">
      <c r="C26" s="35"/>
    </row>
    <row r="27" spans="2:3" x14ac:dyDescent="0.2">
      <c r="C27" s="35"/>
    </row>
    <row r="28" spans="2:3" x14ac:dyDescent="0.2">
      <c r="C28" s="35"/>
    </row>
    <row r="29" spans="2:3" x14ac:dyDescent="0.2">
      <c r="C29" s="35"/>
    </row>
    <row r="30" spans="2:3" x14ac:dyDescent="0.2">
      <c r="C30" s="35"/>
    </row>
  </sheetData>
  <sheetProtection password="CC5A" sheet="1" formatCells="0" formatColumns="0"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4" tint="0.39997558519241921"/>
  </sheetPr>
  <dimension ref="A1:W43"/>
  <sheetViews>
    <sheetView tabSelected="1" zoomScale="70" zoomScaleNormal="70" zoomScaleSheetLayoutView="90" workbookViewId="0">
      <pane xSplit="9" ySplit="4" topLeftCell="J25" activePane="bottomRight" state="frozen"/>
      <selection pane="topRight" activeCell="H1" sqref="H1"/>
      <selection pane="bottomLeft" activeCell="A5" sqref="A5"/>
      <selection pane="bottomRight" activeCell="N31" sqref="N31"/>
    </sheetView>
  </sheetViews>
  <sheetFormatPr baseColWidth="10" defaultColWidth="11.42578125" defaultRowHeight="15" x14ac:dyDescent="0.25"/>
  <cols>
    <col min="1" max="1" width="8.7109375" style="1" customWidth="1"/>
    <col min="2" max="2" width="27.28515625" style="1" customWidth="1"/>
    <col min="3" max="3" width="82.5703125" style="1" hidden="1" customWidth="1"/>
    <col min="4" max="4" width="27.140625" style="1" bestFit="1" customWidth="1"/>
    <col min="5" max="5" width="39.7109375" style="1" hidden="1" customWidth="1"/>
    <col min="6" max="6" width="58.5703125" style="1" hidden="1" customWidth="1"/>
    <col min="7" max="7" width="31.5703125" style="17" hidden="1" customWidth="1"/>
    <col min="8" max="8" width="31.7109375" style="17" hidden="1" customWidth="1"/>
    <col min="9" max="9" width="75.42578125" style="1" hidden="1" customWidth="1"/>
    <col min="10" max="10" width="27.7109375" style="1" customWidth="1"/>
    <col min="11" max="11" width="28.140625" style="1" customWidth="1"/>
    <col min="12" max="12" width="25.7109375" style="1" customWidth="1"/>
    <col min="13" max="13" width="31.5703125" style="1" customWidth="1"/>
    <col min="14" max="14" width="23.7109375" style="1" customWidth="1"/>
    <col min="15" max="15" width="28.28515625" style="1" customWidth="1"/>
    <col min="16" max="16" width="20" style="1" customWidth="1"/>
    <col min="17" max="17" width="58.7109375" style="1" customWidth="1"/>
    <col min="18" max="18" width="17.42578125" style="1" customWidth="1"/>
    <col min="19" max="19" width="40.28515625" style="1" customWidth="1"/>
    <col min="20" max="21" width="22.85546875" style="1" customWidth="1"/>
    <col min="22" max="22" width="41.140625" style="1" customWidth="1"/>
    <col min="23" max="23" width="37" style="1" customWidth="1"/>
    <col min="24" max="16384" width="11.42578125" style="1"/>
  </cols>
  <sheetData>
    <row r="1" spans="1:23" ht="7.5" customHeight="1" thickBot="1" x14ac:dyDescent="0.3"/>
    <row r="2" spans="1:23" ht="39" customHeight="1" thickBot="1" x14ac:dyDescent="0.3">
      <c r="B2" s="48" t="s">
        <v>76</v>
      </c>
      <c r="C2" s="59" t="s">
        <v>80</v>
      </c>
      <c r="Q2" s="2"/>
    </row>
    <row r="3" spans="1:23" ht="42.75" customHeight="1" thickTop="1" x14ac:dyDescent="0.3">
      <c r="A3" s="22"/>
      <c r="B3" s="45" t="s">
        <v>158</v>
      </c>
      <c r="C3" s="21"/>
      <c r="D3" s="21"/>
      <c r="K3" s="111" t="s">
        <v>161</v>
      </c>
      <c r="L3" s="111"/>
      <c r="M3" s="111"/>
      <c r="N3" s="105" t="s">
        <v>168</v>
      </c>
      <c r="O3" s="105"/>
      <c r="P3" s="105"/>
      <c r="Q3" s="105"/>
      <c r="R3" s="105"/>
      <c r="S3" s="105"/>
      <c r="T3" s="105"/>
      <c r="U3" s="105"/>
      <c r="V3" s="105"/>
      <c r="W3" s="105"/>
    </row>
    <row r="4" spans="1:23" ht="81" customHeight="1" x14ac:dyDescent="0.25">
      <c r="A4" s="48" t="s">
        <v>73</v>
      </c>
      <c r="B4" s="48" t="s">
        <v>34</v>
      </c>
      <c r="C4" s="48" t="s">
        <v>33</v>
      </c>
      <c r="D4" s="48" t="s">
        <v>169</v>
      </c>
      <c r="E4" s="11" t="s">
        <v>31</v>
      </c>
      <c r="F4" s="11" t="s">
        <v>75</v>
      </c>
      <c r="G4" s="11" t="s">
        <v>68</v>
      </c>
      <c r="H4" s="46" t="s">
        <v>160</v>
      </c>
      <c r="I4" s="39" t="s">
        <v>27</v>
      </c>
      <c r="J4" s="39" t="s">
        <v>176</v>
      </c>
      <c r="K4" s="26" t="s">
        <v>106</v>
      </c>
      <c r="L4" s="26" t="s">
        <v>104</v>
      </c>
      <c r="M4" s="26" t="s">
        <v>164</v>
      </c>
      <c r="N4" s="29" t="s">
        <v>162</v>
      </c>
      <c r="O4" s="29" t="s">
        <v>163</v>
      </c>
      <c r="P4" s="11" t="s">
        <v>32</v>
      </c>
      <c r="Q4" s="29" t="s">
        <v>165</v>
      </c>
      <c r="R4" s="29" t="s">
        <v>28</v>
      </c>
      <c r="S4" s="29" t="s">
        <v>105</v>
      </c>
      <c r="T4" s="23" t="s">
        <v>166</v>
      </c>
      <c r="U4" s="23" t="s">
        <v>104</v>
      </c>
      <c r="V4" s="23" t="s">
        <v>167</v>
      </c>
      <c r="W4" s="29" t="s">
        <v>154</v>
      </c>
    </row>
    <row r="5" spans="1:23" s="3" customFormat="1" ht="53.25" customHeight="1" x14ac:dyDescent="0.25">
      <c r="A5" s="60">
        <v>8</v>
      </c>
      <c r="B5" s="44" t="s">
        <v>97</v>
      </c>
      <c r="C5" s="60" t="s">
        <v>0</v>
      </c>
      <c r="D5" s="61">
        <v>0.15</v>
      </c>
      <c r="E5" s="40" t="s">
        <v>183</v>
      </c>
      <c r="F5" s="41" t="s">
        <v>184</v>
      </c>
      <c r="G5" s="60" t="s">
        <v>41</v>
      </c>
      <c r="H5" s="44" t="s">
        <v>241</v>
      </c>
      <c r="I5" s="60" t="s">
        <v>211</v>
      </c>
      <c r="J5" s="43">
        <v>0.25</v>
      </c>
      <c r="K5" s="85">
        <v>43460</v>
      </c>
      <c r="L5" s="25" t="s">
        <v>108</v>
      </c>
      <c r="M5" s="4">
        <v>260878092</v>
      </c>
      <c r="N5" s="5">
        <v>1</v>
      </c>
      <c r="O5" s="4">
        <v>320000000</v>
      </c>
      <c r="P5" s="37">
        <f t="shared" ref="P5:P33" si="0">+O5/$E$43</f>
        <v>5.1574829355812649E-3</v>
      </c>
      <c r="Q5" s="97" t="s">
        <v>286</v>
      </c>
      <c r="R5" s="98" t="s">
        <v>30</v>
      </c>
      <c r="S5" s="99" t="s">
        <v>287</v>
      </c>
      <c r="T5" s="95" t="s">
        <v>130</v>
      </c>
      <c r="U5" s="95" t="s">
        <v>108</v>
      </c>
      <c r="V5" s="95" t="s">
        <v>119</v>
      </c>
      <c r="W5" s="24"/>
    </row>
    <row r="6" spans="1:23" s="3" customFormat="1" ht="150" customHeight="1" x14ac:dyDescent="0.25">
      <c r="A6" s="60">
        <v>8</v>
      </c>
      <c r="B6" s="44" t="s">
        <v>97</v>
      </c>
      <c r="C6" s="60" t="s">
        <v>0</v>
      </c>
      <c r="D6" s="61">
        <v>0.15</v>
      </c>
      <c r="E6" s="40" t="s">
        <v>183</v>
      </c>
      <c r="F6" s="41" t="s">
        <v>184</v>
      </c>
      <c r="G6" s="60" t="s">
        <v>42</v>
      </c>
      <c r="H6" s="44" t="s">
        <v>242</v>
      </c>
      <c r="I6" s="60" t="s">
        <v>212</v>
      </c>
      <c r="J6" s="43">
        <v>0.31069609507640067</v>
      </c>
      <c r="K6" s="85"/>
      <c r="L6" s="25"/>
      <c r="M6" s="4"/>
      <c r="N6" s="5">
        <v>584</v>
      </c>
      <c r="O6" s="4">
        <f>806595000-O5+113405000</f>
        <v>600000000</v>
      </c>
      <c r="P6" s="37">
        <f t="shared" si="0"/>
        <v>9.6702805042148728E-3</v>
      </c>
      <c r="Q6" s="97" t="s">
        <v>262</v>
      </c>
      <c r="R6" s="98" t="s">
        <v>30</v>
      </c>
      <c r="S6" s="97" t="s">
        <v>285</v>
      </c>
      <c r="T6" s="95" t="s">
        <v>129</v>
      </c>
      <c r="U6" s="95" t="s">
        <v>110</v>
      </c>
      <c r="V6" s="95" t="s">
        <v>120</v>
      </c>
      <c r="W6" s="24"/>
    </row>
    <row r="7" spans="1:23" s="3" customFormat="1" ht="179.25" customHeight="1" x14ac:dyDescent="0.25">
      <c r="A7" s="60">
        <v>7</v>
      </c>
      <c r="B7" s="60" t="s">
        <v>1</v>
      </c>
      <c r="C7" s="60" t="s">
        <v>2</v>
      </c>
      <c r="D7" s="61">
        <v>0.15</v>
      </c>
      <c r="E7" s="40" t="s">
        <v>183</v>
      </c>
      <c r="F7" s="41" t="s">
        <v>184</v>
      </c>
      <c r="G7" s="60" t="s">
        <v>43</v>
      </c>
      <c r="H7" s="44" t="s">
        <v>241</v>
      </c>
      <c r="I7" s="60" t="s">
        <v>213</v>
      </c>
      <c r="J7" s="43">
        <v>0</v>
      </c>
      <c r="K7" s="85">
        <v>43460</v>
      </c>
      <c r="L7" s="25" t="s">
        <v>116</v>
      </c>
      <c r="M7" s="4">
        <v>218000000</v>
      </c>
      <c r="N7" s="5">
        <v>750</v>
      </c>
      <c r="O7" s="4">
        <v>496366000</v>
      </c>
      <c r="P7" s="37">
        <f t="shared" si="0"/>
        <v>7.9999974212585315E-3</v>
      </c>
      <c r="Q7" s="97" t="s">
        <v>263</v>
      </c>
      <c r="R7" s="98" t="s">
        <v>30</v>
      </c>
      <c r="S7" s="97" t="s">
        <v>254</v>
      </c>
      <c r="T7" s="95" t="s">
        <v>127</v>
      </c>
      <c r="U7" s="95" t="s">
        <v>114</v>
      </c>
      <c r="V7" s="95" t="s">
        <v>119</v>
      </c>
      <c r="W7" s="100" t="s">
        <v>264</v>
      </c>
    </row>
    <row r="8" spans="1:23" s="3" customFormat="1" ht="53.25" customHeight="1" x14ac:dyDescent="0.25">
      <c r="A8" s="60">
        <v>5</v>
      </c>
      <c r="B8" s="44" t="s">
        <v>74</v>
      </c>
      <c r="C8" s="44" t="s">
        <v>3</v>
      </c>
      <c r="D8" s="61">
        <v>0.85</v>
      </c>
      <c r="E8" s="40" t="s">
        <v>185</v>
      </c>
      <c r="F8" s="41" t="s">
        <v>186</v>
      </c>
      <c r="G8" s="60" t="s">
        <v>44</v>
      </c>
      <c r="H8" s="44" t="s">
        <v>242</v>
      </c>
      <c r="I8" s="60" t="s">
        <v>214</v>
      </c>
      <c r="J8" s="43">
        <v>0.5</v>
      </c>
      <c r="K8" s="85"/>
      <c r="L8" s="25"/>
      <c r="M8" s="4">
        <v>0</v>
      </c>
      <c r="N8" s="5">
        <v>4950</v>
      </c>
      <c r="O8" s="4">
        <v>2701252000</v>
      </c>
      <c r="P8" s="37">
        <f t="shared" si="0"/>
        <v>4.3536440920952386E-2</v>
      </c>
      <c r="Q8" s="97" t="s">
        <v>267</v>
      </c>
      <c r="R8" s="98" t="s">
        <v>30</v>
      </c>
      <c r="S8" s="97" t="s">
        <v>270</v>
      </c>
      <c r="T8" s="95" t="s">
        <v>124</v>
      </c>
      <c r="U8" s="95" t="s">
        <v>118</v>
      </c>
      <c r="V8" s="95" t="s">
        <v>122</v>
      </c>
      <c r="W8" s="24"/>
    </row>
    <row r="9" spans="1:23" s="3" customFormat="1" ht="53.25" customHeight="1" x14ac:dyDescent="0.25">
      <c r="A9" s="60">
        <v>7</v>
      </c>
      <c r="B9" s="44" t="s">
        <v>1</v>
      </c>
      <c r="C9" s="60" t="s">
        <v>4</v>
      </c>
      <c r="D9" s="61">
        <v>0.15</v>
      </c>
      <c r="E9" s="40" t="s">
        <v>187</v>
      </c>
      <c r="F9" s="41" t="s">
        <v>188</v>
      </c>
      <c r="G9" s="60" t="s">
        <v>45</v>
      </c>
      <c r="H9" s="44" t="s">
        <v>241</v>
      </c>
      <c r="I9" s="60" t="s">
        <v>215</v>
      </c>
      <c r="J9" s="43">
        <v>0</v>
      </c>
      <c r="K9" s="85">
        <v>43429</v>
      </c>
      <c r="L9" s="25" t="s">
        <v>116</v>
      </c>
      <c r="M9" s="4">
        <v>1400000000</v>
      </c>
      <c r="N9" s="5">
        <v>400</v>
      </c>
      <c r="O9" s="4">
        <v>1008000000</v>
      </c>
      <c r="P9" s="37">
        <f t="shared" si="0"/>
        <v>1.6246071247080985E-2</v>
      </c>
      <c r="Q9" s="97" t="s">
        <v>246</v>
      </c>
      <c r="R9" s="98" t="s">
        <v>30</v>
      </c>
      <c r="S9" s="99" t="s">
        <v>247</v>
      </c>
      <c r="T9" s="95" t="s">
        <v>128</v>
      </c>
      <c r="U9" s="95" t="s">
        <v>114</v>
      </c>
      <c r="V9" s="95" t="s">
        <v>122</v>
      </c>
      <c r="W9" s="24"/>
    </row>
    <row r="10" spans="1:23" s="3" customFormat="1" ht="138.75" customHeight="1" x14ac:dyDescent="0.25">
      <c r="A10" s="60">
        <v>8</v>
      </c>
      <c r="B10" s="60" t="s">
        <v>97</v>
      </c>
      <c r="C10" s="60" t="s">
        <v>5</v>
      </c>
      <c r="D10" s="61">
        <v>0.15</v>
      </c>
      <c r="E10" s="40" t="s">
        <v>191</v>
      </c>
      <c r="F10" s="41" t="s">
        <v>192</v>
      </c>
      <c r="G10" s="60" t="s">
        <v>42</v>
      </c>
      <c r="H10" s="44" t="s">
        <v>241</v>
      </c>
      <c r="I10" s="60" t="s">
        <v>216</v>
      </c>
      <c r="J10" s="43">
        <v>0.24242424242424243</v>
      </c>
      <c r="K10" s="85">
        <v>43434</v>
      </c>
      <c r="L10" s="25" t="s">
        <v>110</v>
      </c>
      <c r="M10" s="4">
        <v>549986003</v>
      </c>
      <c r="N10" s="5">
        <v>15</v>
      </c>
      <c r="O10" s="4">
        <v>434320000</v>
      </c>
      <c r="P10" s="37">
        <f t="shared" si="0"/>
        <v>6.9999937143176722E-3</v>
      </c>
      <c r="Q10" s="97" t="s">
        <v>261</v>
      </c>
      <c r="R10" s="98" t="s">
        <v>30</v>
      </c>
      <c r="S10" s="97" t="s">
        <v>254</v>
      </c>
      <c r="T10" s="95" t="s">
        <v>129</v>
      </c>
      <c r="U10" s="95" t="s">
        <v>110</v>
      </c>
      <c r="V10" s="95" t="s">
        <v>120</v>
      </c>
      <c r="W10" s="24"/>
    </row>
    <row r="11" spans="1:23" s="3" customFormat="1" ht="140.25" customHeight="1" x14ac:dyDescent="0.25">
      <c r="A11" s="60">
        <v>11</v>
      </c>
      <c r="B11" s="60" t="s">
        <v>6</v>
      </c>
      <c r="C11" s="60" t="s">
        <v>7</v>
      </c>
      <c r="D11" s="61">
        <v>0.15</v>
      </c>
      <c r="E11" s="40" t="s">
        <v>193</v>
      </c>
      <c r="F11" s="41" t="s">
        <v>194</v>
      </c>
      <c r="G11" s="60" t="s">
        <v>47</v>
      </c>
      <c r="H11" s="44" t="s">
        <v>241</v>
      </c>
      <c r="I11" s="60" t="s">
        <v>217</v>
      </c>
      <c r="J11" s="43">
        <v>0.375</v>
      </c>
      <c r="K11" s="85">
        <v>43411</v>
      </c>
      <c r="L11" s="25" t="s">
        <v>112</v>
      </c>
      <c r="M11" s="4">
        <v>651108633</v>
      </c>
      <c r="N11" s="5">
        <v>2</v>
      </c>
      <c r="O11" s="4">
        <f>930687000+100000000</f>
        <v>1030687000</v>
      </c>
      <c r="P11" s="37">
        <f t="shared" si="0"/>
        <v>1.6611720670079523E-2</v>
      </c>
      <c r="Q11" s="97" t="s">
        <v>253</v>
      </c>
      <c r="R11" s="98" t="s">
        <v>30</v>
      </c>
      <c r="S11" s="97" t="s">
        <v>254</v>
      </c>
      <c r="T11" s="95" t="s">
        <v>128</v>
      </c>
      <c r="U11" s="95" t="s">
        <v>112</v>
      </c>
      <c r="V11" s="95" t="s">
        <v>119</v>
      </c>
      <c r="W11" s="24"/>
    </row>
    <row r="12" spans="1:23" s="3" customFormat="1" ht="92.25" customHeight="1" x14ac:dyDescent="0.25">
      <c r="A12" s="60">
        <v>11</v>
      </c>
      <c r="B12" s="60" t="s">
        <v>6</v>
      </c>
      <c r="C12" s="60" t="s">
        <v>7</v>
      </c>
      <c r="D12" s="61">
        <v>0.15</v>
      </c>
      <c r="E12" s="40" t="s">
        <v>193</v>
      </c>
      <c r="F12" s="41" t="s">
        <v>194</v>
      </c>
      <c r="G12" s="60" t="s">
        <v>48</v>
      </c>
      <c r="H12" s="44" t="s">
        <v>241</v>
      </c>
      <c r="I12" s="60" t="s">
        <v>219</v>
      </c>
      <c r="J12" s="43">
        <v>0.33333333333333331</v>
      </c>
      <c r="K12" s="85">
        <v>43394</v>
      </c>
      <c r="L12" s="25" t="s">
        <v>112</v>
      </c>
      <c r="M12" s="84">
        <v>310068406</v>
      </c>
      <c r="N12" s="5">
        <v>2</v>
      </c>
      <c r="O12" s="4">
        <f>930688000+100000000</f>
        <v>1030688000</v>
      </c>
      <c r="P12" s="37">
        <f t="shared" si="0"/>
        <v>1.6611736787213699E-2</v>
      </c>
      <c r="Q12" s="97" t="s">
        <v>244</v>
      </c>
      <c r="R12" s="98" t="s">
        <v>30</v>
      </c>
      <c r="S12" s="97" t="s">
        <v>254</v>
      </c>
      <c r="T12" s="95" t="s">
        <v>129</v>
      </c>
      <c r="U12" s="95" t="s">
        <v>113</v>
      </c>
      <c r="V12" s="95" t="s">
        <v>119</v>
      </c>
      <c r="W12" s="24"/>
    </row>
    <row r="13" spans="1:23" s="3" customFormat="1" ht="81.75" customHeight="1" x14ac:dyDescent="0.25">
      <c r="A13" s="60">
        <v>10</v>
      </c>
      <c r="B13" s="60" t="s">
        <v>8</v>
      </c>
      <c r="C13" s="60" t="s">
        <v>9</v>
      </c>
      <c r="D13" s="61">
        <v>0.15</v>
      </c>
      <c r="E13" s="40" t="s">
        <v>193</v>
      </c>
      <c r="F13" s="41" t="s">
        <v>194</v>
      </c>
      <c r="G13" s="60" t="s">
        <v>49</v>
      </c>
      <c r="H13" s="44" t="s">
        <v>241</v>
      </c>
      <c r="I13" s="60" t="s">
        <v>218</v>
      </c>
      <c r="J13" s="43">
        <v>0.98</v>
      </c>
      <c r="K13" s="85">
        <v>43326</v>
      </c>
      <c r="L13" s="25" t="s">
        <v>112</v>
      </c>
      <c r="M13" s="4">
        <v>441347128</v>
      </c>
      <c r="N13" s="5">
        <v>700</v>
      </c>
      <c r="O13" s="4">
        <v>310228000</v>
      </c>
      <c r="P13" s="37">
        <f t="shared" si="0"/>
        <v>4.9999863004359527E-3</v>
      </c>
      <c r="Q13" s="97" t="s">
        <v>252</v>
      </c>
      <c r="R13" s="98" t="s">
        <v>30</v>
      </c>
      <c r="S13" s="97" t="s">
        <v>254</v>
      </c>
      <c r="T13" s="95" t="s">
        <v>129</v>
      </c>
      <c r="U13" s="95" t="s">
        <v>112</v>
      </c>
      <c r="V13" s="95" t="s">
        <v>119</v>
      </c>
      <c r="W13" s="24"/>
    </row>
    <row r="14" spans="1:23" s="3" customFormat="1" ht="53.25" customHeight="1" x14ac:dyDescent="0.25">
      <c r="A14" s="60">
        <v>10</v>
      </c>
      <c r="B14" s="60" t="s">
        <v>8</v>
      </c>
      <c r="C14" s="60" t="s">
        <v>9</v>
      </c>
      <c r="D14" s="61">
        <v>0.15</v>
      </c>
      <c r="E14" s="40" t="s">
        <v>193</v>
      </c>
      <c r="F14" s="41" t="s">
        <v>194</v>
      </c>
      <c r="G14" s="60" t="s">
        <v>50</v>
      </c>
      <c r="H14" s="44" t="s">
        <v>241</v>
      </c>
      <c r="I14" s="60" t="s">
        <v>220</v>
      </c>
      <c r="J14" s="43">
        <v>0.25</v>
      </c>
      <c r="K14" s="85">
        <v>43411</v>
      </c>
      <c r="L14" s="25" t="s">
        <v>114</v>
      </c>
      <c r="M14" s="84">
        <v>499444019</v>
      </c>
      <c r="N14" s="5">
        <v>1000</v>
      </c>
      <c r="O14" s="101">
        <v>310228000</v>
      </c>
      <c r="P14" s="37">
        <f t="shared" si="0"/>
        <v>4.9999863004359527E-3</v>
      </c>
      <c r="Q14" s="100" t="s">
        <v>243</v>
      </c>
      <c r="R14" s="98" t="s">
        <v>30</v>
      </c>
      <c r="S14" s="97" t="s">
        <v>254</v>
      </c>
      <c r="T14" s="95" t="s">
        <v>129</v>
      </c>
      <c r="U14" s="95" t="s">
        <v>114</v>
      </c>
      <c r="V14" s="95" t="s">
        <v>119</v>
      </c>
      <c r="W14" s="24"/>
    </row>
    <row r="15" spans="1:23" s="3" customFormat="1" ht="53.25" customHeight="1" x14ac:dyDescent="0.25">
      <c r="A15" s="60">
        <v>4</v>
      </c>
      <c r="B15" s="44" t="s">
        <v>10</v>
      </c>
      <c r="C15" s="60" t="s">
        <v>11</v>
      </c>
      <c r="D15" s="61">
        <v>0.85</v>
      </c>
      <c r="E15" s="40" t="s">
        <v>195</v>
      </c>
      <c r="F15" s="41" t="s">
        <v>196</v>
      </c>
      <c r="G15" s="60" t="s">
        <v>51</v>
      </c>
      <c r="H15" s="44" t="s">
        <v>241</v>
      </c>
      <c r="I15" s="60" t="s">
        <v>221</v>
      </c>
      <c r="J15" s="43">
        <v>0.33333333333333331</v>
      </c>
      <c r="K15" s="85"/>
      <c r="L15" s="25"/>
      <c r="M15" s="4">
        <v>0</v>
      </c>
      <c r="N15" s="5">
        <v>126</v>
      </c>
      <c r="O15" s="4">
        <v>504000000</v>
      </c>
      <c r="P15" s="37">
        <f t="shared" si="0"/>
        <v>8.1230356235404925E-3</v>
      </c>
      <c r="Q15" s="100" t="s">
        <v>282</v>
      </c>
      <c r="R15" s="98" t="s">
        <v>30</v>
      </c>
      <c r="S15" s="99" t="s">
        <v>247</v>
      </c>
      <c r="T15" s="95" t="s">
        <v>125</v>
      </c>
      <c r="U15" s="95" t="s">
        <v>117</v>
      </c>
      <c r="V15" s="95" t="s">
        <v>122</v>
      </c>
      <c r="W15" s="24"/>
    </row>
    <row r="16" spans="1:23" s="3" customFormat="1" ht="53.25" customHeight="1" x14ac:dyDescent="0.25">
      <c r="A16" s="60">
        <v>4</v>
      </c>
      <c r="B16" s="60" t="s">
        <v>10</v>
      </c>
      <c r="C16" s="60" t="s">
        <v>11</v>
      </c>
      <c r="D16" s="61">
        <v>0.85</v>
      </c>
      <c r="E16" s="40" t="s">
        <v>195</v>
      </c>
      <c r="F16" s="41" t="s">
        <v>196</v>
      </c>
      <c r="G16" s="60" t="s">
        <v>52</v>
      </c>
      <c r="H16" s="44" t="s">
        <v>241</v>
      </c>
      <c r="I16" s="60" t="s">
        <v>222</v>
      </c>
      <c r="J16" s="43">
        <v>0</v>
      </c>
      <c r="K16" s="85"/>
      <c r="L16" s="25"/>
      <c r="M16" s="4">
        <v>0</v>
      </c>
      <c r="N16" s="5">
        <v>1</v>
      </c>
      <c r="O16" s="4">
        <v>500000000</v>
      </c>
      <c r="P16" s="37">
        <f t="shared" si="0"/>
        <v>8.0585670868457276E-3</v>
      </c>
      <c r="Q16" s="100" t="s">
        <v>283</v>
      </c>
      <c r="R16" s="98" t="s">
        <v>30</v>
      </c>
      <c r="S16" s="99" t="s">
        <v>247</v>
      </c>
      <c r="T16" s="95" t="s">
        <v>125</v>
      </c>
      <c r="U16" s="95" t="s">
        <v>112</v>
      </c>
      <c r="V16" s="95" t="s">
        <v>119</v>
      </c>
      <c r="W16" s="24"/>
    </row>
    <row r="17" spans="1:23" s="3" customFormat="1" ht="53.25" customHeight="1" x14ac:dyDescent="0.25">
      <c r="A17" s="60">
        <v>2</v>
      </c>
      <c r="B17" s="60" t="s">
        <v>12</v>
      </c>
      <c r="C17" s="60" t="s">
        <v>13</v>
      </c>
      <c r="D17" s="61">
        <v>0.85</v>
      </c>
      <c r="E17" s="40" t="s">
        <v>197</v>
      </c>
      <c r="F17" s="41" t="s">
        <v>198</v>
      </c>
      <c r="G17" s="60" t="s">
        <v>53</v>
      </c>
      <c r="H17" s="44" t="s">
        <v>241</v>
      </c>
      <c r="I17" s="60" t="s">
        <v>223</v>
      </c>
      <c r="J17" s="43">
        <v>0</v>
      </c>
      <c r="K17" s="85"/>
      <c r="L17" s="25"/>
      <c r="M17" s="4">
        <v>0</v>
      </c>
      <c r="N17" s="102">
        <v>4</v>
      </c>
      <c r="O17" s="4">
        <v>3102289000</v>
      </c>
      <c r="P17" s="37">
        <f t="shared" si="0"/>
        <v>5.0000008058567087E-2</v>
      </c>
      <c r="Q17" s="103" t="s">
        <v>255</v>
      </c>
      <c r="R17" s="98" t="s">
        <v>30</v>
      </c>
      <c r="S17" s="97" t="s">
        <v>254</v>
      </c>
      <c r="T17" s="95" t="s">
        <v>131</v>
      </c>
      <c r="U17" s="95" t="s">
        <v>117</v>
      </c>
      <c r="V17" s="95" t="s">
        <v>119</v>
      </c>
      <c r="W17" s="24"/>
    </row>
    <row r="18" spans="1:23" s="3" customFormat="1" ht="53.25" customHeight="1" x14ac:dyDescent="0.25">
      <c r="A18" s="60">
        <v>2</v>
      </c>
      <c r="B18" s="60" t="s">
        <v>12</v>
      </c>
      <c r="C18" s="60" t="s">
        <v>13</v>
      </c>
      <c r="D18" s="61">
        <v>0.85</v>
      </c>
      <c r="E18" s="40" t="s">
        <v>197</v>
      </c>
      <c r="F18" s="41" t="s">
        <v>198</v>
      </c>
      <c r="G18" s="60" t="s">
        <v>54</v>
      </c>
      <c r="H18" s="44" t="s">
        <v>241</v>
      </c>
      <c r="I18" s="60" t="s">
        <v>224</v>
      </c>
      <c r="J18" s="43">
        <v>0.38461538461538464</v>
      </c>
      <c r="K18" s="85">
        <v>43383</v>
      </c>
      <c r="L18" s="25" t="s">
        <v>114</v>
      </c>
      <c r="M18" s="4" t="s">
        <v>245</v>
      </c>
      <c r="N18" s="102">
        <v>15</v>
      </c>
      <c r="O18" s="4">
        <v>3102288000</v>
      </c>
      <c r="P18" s="37">
        <f t="shared" si="0"/>
        <v>4.9999991941432911E-2</v>
      </c>
      <c r="Q18" s="104" t="s">
        <v>256</v>
      </c>
      <c r="R18" s="98" t="s">
        <v>30</v>
      </c>
      <c r="S18" s="97" t="s">
        <v>254</v>
      </c>
      <c r="T18" s="95" t="s">
        <v>131</v>
      </c>
      <c r="U18" s="95" t="s">
        <v>112</v>
      </c>
      <c r="V18" s="95" t="s">
        <v>119</v>
      </c>
      <c r="W18" s="24"/>
    </row>
    <row r="19" spans="1:23" s="3" customFormat="1" ht="53.25" customHeight="1" x14ac:dyDescent="0.25">
      <c r="A19" s="60">
        <v>1</v>
      </c>
      <c r="B19" s="60" t="s">
        <v>14</v>
      </c>
      <c r="C19" s="60" t="s">
        <v>15</v>
      </c>
      <c r="D19" s="61">
        <v>0.85</v>
      </c>
      <c r="E19" s="40" t="s">
        <v>199</v>
      </c>
      <c r="F19" s="41" t="s">
        <v>202</v>
      </c>
      <c r="G19" s="60" t="s">
        <v>55</v>
      </c>
      <c r="H19" s="44" t="s">
        <v>241</v>
      </c>
      <c r="I19" s="60" t="s">
        <v>225</v>
      </c>
      <c r="J19" s="43">
        <v>9.0909090909090912E-2</v>
      </c>
      <c r="K19" s="85"/>
      <c r="L19" s="25"/>
      <c r="N19" s="102">
        <v>2</v>
      </c>
      <c r="O19" s="4">
        <f>12409154000+6182380748+338909252</f>
        <v>18930444000</v>
      </c>
      <c r="P19" s="37">
        <f t="shared" si="0"/>
        <v>0.30510450591555233</v>
      </c>
      <c r="Q19" s="104" t="s">
        <v>257</v>
      </c>
      <c r="R19" s="98" t="s">
        <v>30</v>
      </c>
      <c r="S19" s="97" t="s">
        <v>254</v>
      </c>
      <c r="T19" s="95" t="s">
        <v>131</v>
      </c>
      <c r="U19" s="95" t="s">
        <v>113</v>
      </c>
      <c r="V19" s="95" t="s">
        <v>119</v>
      </c>
      <c r="W19" s="24"/>
    </row>
    <row r="20" spans="1:23" s="3" customFormat="1" ht="53.25" customHeight="1" x14ac:dyDescent="0.25">
      <c r="A20" s="60">
        <v>1</v>
      </c>
      <c r="B20" s="60" t="s">
        <v>14</v>
      </c>
      <c r="C20" s="60" t="s">
        <v>15</v>
      </c>
      <c r="D20" s="61">
        <v>0.85</v>
      </c>
      <c r="E20" s="40" t="s">
        <v>199</v>
      </c>
      <c r="F20" s="41" t="s">
        <v>202</v>
      </c>
      <c r="G20" s="60" t="s">
        <v>56</v>
      </c>
      <c r="H20" s="44" t="s">
        <v>241</v>
      </c>
      <c r="I20" s="60" t="s">
        <v>226</v>
      </c>
      <c r="J20" s="43">
        <v>0.72222222222222221</v>
      </c>
      <c r="K20" s="85">
        <v>43410</v>
      </c>
      <c r="L20" s="25" t="s">
        <v>117</v>
      </c>
      <c r="M20" s="4">
        <v>15834405612</v>
      </c>
      <c r="N20" s="102">
        <v>4.9000000000000004</v>
      </c>
      <c r="O20" s="4">
        <v>8065950000</v>
      </c>
      <c r="P20" s="37">
        <f t="shared" si="0"/>
        <v>0.12999999838828658</v>
      </c>
      <c r="Q20" s="104" t="s">
        <v>258</v>
      </c>
      <c r="R20" s="98" t="s">
        <v>30</v>
      </c>
      <c r="S20" s="97" t="s">
        <v>254</v>
      </c>
      <c r="T20" s="95" t="s">
        <v>130</v>
      </c>
      <c r="U20" s="95" t="s">
        <v>117</v>
      </c>
      <c r="V20" s="95" t="s">
        <v>119</v>
      </c>
      <c r="W20" s="24"/>
    </row>
    <row r="21" spans="1:23" s="3" customFormat="1" ht="53.25" customHeight="1" x14ac:dyDescent="0.25">
      <c r="A21" s="60">
        <v>1</v>
      </c>
      <c r="B21" s="60" t="s">
        <v>14</v>
      </c>
      <c r="C21" s="60" t="s">
        <v>15</v>
      </c>
      <c r="D21" s="61">
        <v>0.85</v>
      </c>
      <c r="E21" s="40" t="s">
        <v>199</v>
      </c>
      <c r="F21" s="41" t="s">
        <v>202</v>
      </c>
      <c r="G21" s="60" t="s">
        <v>57</v>
      </c>
      <c r="H21" s="44" t="s">
        <v>241</v>
      </c>
      <c r="I21" s="60" t="s">
        <v>227</v>
      </c>
      <c r="J21" s="43">
        <v>1.2437499999999999</v>
      </c>
      <c r="K21" s="85"/>
      <c r="L21" s="25"/>
      <c r="M21" s="4">
        <v>0</v>
      </c>
      <c r="N21" s="102">
        <v>4000</v>
      </c>
      <c r="O21" s="4">
        <v>2481831000</v>
      </c>
      <c r="P21" s="37">
        <f t="shared" si="0"/>
        <v>4.0000003223426832E-2</v>
      </c>
      <c r="Q21" s="104" t="s">
        <v>259</v>
      </c>
      <c r="R21" s="98" t="s">
        <v>30</v>
      </c>
      <c r="S21" s="97" t="s">
        <v>254</v>
      </c>
      <c r="T21" s="95" t="s">
        <v>134</v>
      </c>
      <c r="U21" s="95" t="s">
        <v>117</v>
      </c>
      <c r="V21" s="95" t="s">
        <v>119</v>
      </c>
      <c r="W21" s="24"/>
    </row>
    <row r="22" spans="1:23" s="3" customFormat="1" ht="53.25" customHeight="1" x14ac:dyDescent="0.25">
      <c r="A22" s="60">
        <v>1</v>
      </c>
      <c r="B22" s="60" t="s">
        <v>14</v>
      </c>
      <c r="C22" s="60" t="s">
        <v>15</v>
      </c>
      <c r="D22" s="61">
        <v>0.85</v>
      </c>
      <c r="E22" s="40" t="s">
        <v>199</v>
      </c>
      <c r="F22" s="41" t="s">
        <v>202</v>
      </c>
      <c r="G22" s="60" t="s">
        <v>58</v>
      </c>
      <c r="H22" s="44" t="s">
        <v>241</v>
      </c>
      <c r="I22" s="60" t="s">
        <v>228</v>
      </c>
      <c r="J22" s="43">
        <v>0</v>
      </c>
      <c r="K22" s="85"/>
      <c r="L22" s="25"/>
      <c r="M22" s="4">
        <v>0</v>
      </c>
      <c r="N22" s="102">
        <v>14</v>
      </c>
      <c r="O22" s="4">
        <v>1861373000</v>
      </c>
      <c r="P22" s="37">
        <f t="shared" si="0"/>
        <v>2.9999998388286583E-2</v>
      </c>
      <c r="Q22" s="104" t="s">
        <v>260</v>
      </c>
      <c r="R22" s="98" t="s">
        <v>30</v>
      </c>
      <c r="S22" s="97" t="s">
        <v>254</v>
      </c>
      <c r="T22" s="95" t="s">
        <v>131</v>
      </c>
      <c r="U22" s="95" t="s">
        <v>116</v>
      </c>
      <c r="V22" s="95" t="s">
        <v>119</v>
      </c>
      <c r="W22" s="24"/>
    </row>
    <row r="23" spans="1:23" s="3" customFormat="1" ht="53.25" customHeight="1" x14ac:dyDescent="0.25">
      <c r="A23" s="60">
        <v>3</v>
      </c>
      <c r="B23" s="60" t="s">
        <v>16</v>
      </c>
      <c r="C23" s="60" t="s">
        <v>17</v>
      </c>
      <c r="D23" s="61">
        <v>0.85</v>
      </c>
      <c r="E23" s="40" t="s">
        <v>200</v>
      </c>
      <c r="F23" s="41" t="s">
        <v>201</v>
      </c>
      <c r="G23" s="60" t="s">
        <v>42</v>
      </c>
      <c r="H23" s="44" t="s">
        <v>241</v>
      </c>
      <c r="I23" s="60" t="s">
        <v>229</v>
      </c>
      <c r="J23" s="43">
        <v>0.25</v>
      </c>
      <c r="K23" s="85"/>
      <c r="L23" s="25"/>
      <c r="M23" s="4">
        <v>0</v>
      </c>
      <c r="N23" s="5">
        <v>1</v>
      </c>
      <c r="O23" s="4">
        <v>2171602000</v>
      </c>
      <c r="P23" s="37">
        <f t="shared" si="0"/>
        <v>3.5000000805856711E-2</v>
      </c>
      <c r="Q23" s="100" t="s">
        <v>288</v>
      </c>
      <c r="R23" s="98" t="s">
        <v>30</v>
      </c>
      <c r="S23" s="97" t="s">
        <v>254</v>
      </c>
      <c r="T23" s="95" t="s">
        <v>128</v>
      </c>
      <c r="U23" s="95" t="s">
        <v>113</v>
      </c>
      <c r="V23" s="95" t="s">
        <v>119</v>
      </c>
      <c r="W23" s="24"/>
    </row>
    <row r="24" spans="1:23" s="3" customFormat="1" ht="61.5" customHeight="1" x14ac:dyDescent="0.25">
      <c r="A24" s="60">
        <v>3</v>
      </c>
      <c r="B24" s="60" t="s">
        <v>16</v>
      </c>
      <c r="C24" s="60" t="s">
        <v>18</v>
      </c>
      <c r="D24" s="61">
        <v>0.85</v>
      </c>
      <c r="E24" s="40" t="s">
        <v>200</v>
      </c>
      <c r="F24" s="41" t="s">
        <v>201</v>
      </c>
      <c r="G24" s="60" t="s">
        <v>59</v>
      </c>
      <c r="H24" s="44" t="s">
        <v>241</v>
      </c>
      <c r="I24" s="60" t="s">
        <v>230</v>
      </c>
      <c r="J24" s="43">
        <v>0.5</v>
      </c>
      <c r="K24" s="85"/>
      <c r="L24" s="25"/>
      <c r="M24" s="4">
        <v>0</v>
      </c>
      <c r="N24" s="5">
        <v>500</v>
      </c>
      <c r="O24" s="4">
        <f>620458000+310228000</f>
        <v>930686000</v>
      </c>
      <c r="P24" s="37">
        <f t="shared" si="0"/>
        <v>1.4999991135576204E-2</v>
      </c>
      <c r="Q24" s="100" t="s">
        <v>289</v>
      </c>
      <c r="R24" s="98" t="s">
        <v>30</v>
      </c>
      <c r="S24" s="99" t="s">
        <v>247</v>
      </c>
      <c r="T24" s="6" t="s">
        <v>124</v>
      </c>
      <c r="U24" s="6" t="s">
        <v>118</v>
      </c>
      <c r="V24" s="95" t="s">
        <v>122</v>
      </c>
      <c r="W24" s="6"/>
    </row>
    <row r="25" spans="1:23" s="3" customFormat="1" ht="53.25" customHeight="1" x14ac:dyDescent="0.25">
      <c r="A25" s="60">
        <v>12</v>
      </c>
      <c r="B25" s="60" t="s">
        <v>19</v>
      </c>
      <c r="C25" s="60" t="s">
        <v>20</v>
      </c>
      <c r="D25" s="61">
        <v>0.15</v>
      </c>
      <c r="E25" s="42" t="s">
        <v>203</v>
      </c>
      <c r="F25" s="41" t="s">
        <v>204</v>
      </c>
      <c r="G25" s="60" t="s">
        <v>60</v>
      </c>
      <c r="H25" s="44" t="s">
        <v>241</v>
      </c>
      <c r="I25" s="60" t="s">
        <v>231</v>
      </c>
      <c r="J25" s="43">
        <v>0.25</v>
      </c>
      <c r="K25" s="85">
        <v>43449</v>
      </c>
      <c r="L25" s="25" t="s">
        <v>112</v>
      </c>
      <c r="M25" s="4">
        <v>337499955</v>
      </c>
      <c r="N25" s="5">
        <v>700</v>
      </c>
      <c r="O25" s="4">
        <v>310228000</v>
      </c>
      <c r="P25" s="37">
        <f t="shared" si="0"/>
        <v>4.9999863004359527E-3</v>
      </c>
      <c r="Q25" s="100" t="s">
        <v>271</v>
      </c>
      <c r="R25" s="98" t="s">
        <v>30</v>
      </c>
      <c r="S25" s="99" t="s">
        <v>247</v>
      </c>
      <c r="T25" s="95" t="s">
        <v>130</v>
      </c>
      <c r="U25" s="95" t="s">
        <v>118</v>
      </c>
      <c r="V25" s="95" t="s">
        <v>122</v>
      </c>
      <c r="W25" s="24" t="s">
        <v>274</v>
      </c>
    </row>
    <row r="26" spans="1:23" s="3" customFormat="1" ht="53.25" customHeight="1" x14ac:dyDescent="0.25">
      <c r="A26" s="60">
        <v>12</v>
      </c>
      <c r="B26" s="60" t="s">
        <v>19</v>
      </c>
      <c r="C26" s="60" t="s">
        <v>21</v>
      </c>
      <c r="D26" s="61">
        <v>0.15</v>
      </c>
      <c r="E26" s="42" t="s">
        <v>203</v>
      </c>
      <c r="F26" s="41" t="s">
        <v>204</v>
      </c>
      <c r="G26" s="60" t="s">
        <v>61</v>
      </c>
      <c r="H26" s="44" t="s">
        <v>241</v>
      </c>
      <c r="I26" s="60" t="s">
        <v>232</v>
      </c>
      <c r="J26" s="43">
        <v>1</v>
      </c>
      <c r="K26" s="85">
        <v>43405</v>
      </c>
      <c r="L26" s="25" t="s">
        <v>118</v>
      </c>
      <c r="M26" s="4">
        <v>549603455</v>
      </c>
      <c r="N26" s="5">
        <v>3</v>
      </c>
      <c r="O26" s="4">
        <v>930688000</v>
      </c>
      <c r="P26" s="37">
        <f t="shared" si="0"/>
        <v>1.5000023369844552E-2</v>
      </c>
      <c r="Q26" s="100" t="s">
        <v>272</v>
      </c>
      <c r="R26" s="98" t="s">
        <v>30</v>
      </c>
      <c r="S26" s="99" t="s">
        <v>247</v>
      </c>
      <c r="T26" s="95" t="s">
        <v>124</v>
      </c>
      <c r="U26" s="95" t="s">
        <v>118</v>
      </c>
      <c r="V26" s="95" t="s">
        <v>122</v>
      </c>
      <c r="W26" s="24" t="s">
        <v>274</v>
      </c>
    </row>
    <row r="27" spans="1:23" s="3" customFormat="1" ht="53.25" customHeight="1" x14ac:dyDescent="0.25">
      <c r="A27" s="60">
        <v>12</v>
      </c>
      <c r="B27" s="60" t="s">
        <v>19</v>
      </c>
      <c r="C27" s="60" t="s">
        <v>20</v>
      </c>
      <c r="D27" s="61">
        <v>0.15</v>
      </c>
      <c r="E27" s="42" t="s">
        <v>203</v>
      </c>
      <c r="F27" s="41" t="s">
        <v>204</v>
      </c>
      <c r="G27" s="60" t="s">
        <v>62</v>
      </c>
      <c r="H27" s="44" t="s">
        <v>241</v>
      </c>
      <c r="I27" s="60" t="s">
        <v>233</v>
      </c>
      <c r="J27" s="43">
        <v>0.25</v>
      </c>
      <c r="K27" s="85">
        <v>43449</v>
      </c>
      <c r="L27" s="25" t="s">
        <v>112</v>
      </c>
      <c r="M27" s="4">
        <v>337499955</v>
      </c>
      <c r="N27" s="5">
        <v>1000</v>
      </c>
      <c r="O27" s="4">
        <v>310228000</v>
      </c>
      <c r="P27" s="37">
        <f t="shared" si="0"/>
        <v>4.9999863004359527E-3</v>
      </c>
      <c r="Q27" s="100" t="s">
        <v>273</v>
      </c>
      <c r="R27" s="98" t="s">
        <v>30</v>
      </c>
      <c r="S27" s="99" t="s">
        <v>247</v>
      </c>
      <c r="T27" s="95" t="s">
        <v>130</v>
      </c>
      <c r="U27" s="95" t="s">
        <v>118</v>
      </c>
      <c r="V27" s="95" t="s">
        <v>122</v>
      </c>
      <c r="W27" s="24" t="s">
        <v>274</v>
      </c>
    </row>
    <row r="28" spans="1:23" s="3" customFormat="1" ht="53.25" customHeight="1" x14ac:dyDescent="0.25">
      <c r="A28" s="60">
        <v>6</v>
      </c>
      <c r="B28" s="60" t="s">
        <v>22</v>
      </c>
      <c r="C28" s="60" t="s">
        <v>23</v>
      </c>
      <c r="D28" s="61">
        <v>0.85</v>
      </c>
      <c r="E28" s="40" t="s">
        <v>205</v>
      </c>
      <c r="F28" s="41" t="s">
        <v>206</v>
      </c>
      <c r="G28" s="60" t="s">
        <v>63</v>
      </c>
      <c r="H28" s="44" t="s">
        <v>242</v>
      </c>
      <c r="I28" s="60" t="s">
        <v>234</v>
      </c>
      <c r="J28" s="43">
        <v>0.5</v>
      </c>
      <c r="K28" s="85"/>
      <c r="L28" s="25"/>
      <c r="M28" s="4">
        <v>0</v>
      </c>
      <c r="N28" s="5">
        <v>11</v>
      </c>
      <c r="O28" s="4"/>
      <c r="P28" s="37">
        <f t="shared" si="0"/>
        <v>0</v>
      </c>
      <c r="Q28" s="6"/>
      <c r="R28" s="98" t="s">
        <v>35</v>
      </c>
      <c r="S28" s="99" t="str">
        <f t="shared" ref="S28:S29" si="1">IF(R28="NO","No Aplica","Escriba Localización")</f>
        <v>No Aplica</v>
      </c>
      <c r="T28" s="95"/>
      <c r="U28" s="95"/>
      <c r="V28" s="95"/>
      <c r="W28" s="24"/>
    </row>
    <row r="29" spans="1:23" s="3" customFormat="1" ht="53.25" customHeight="1" x14ac:dyDescent="0.25">
      <c r="A29" s="60">
        <v>6</v>
      </c>
      <c r="B29" s="60" t="s">
        <v>22</v>
      </c>
      <c r="C29" s="60" t="s">
        <v>23</v>
      </c>
      <c r="D29" s="61">
        <v>0.85</v>
      </c>
      <c r="E29" s="40" t="s">
        <v>205</v>
      </c>
      <c r="F29" s="41" t="s">
        <v>206</v>
      </c>
      <c r="G29" s="60" t="s">
        <v>64</v>
      </c>
      <c r="H29" s="44" t="s">
        <v>242</v>
      </c>
      <c r="I29" s="60" t="s">
        <v>235</v>
      </c>
      <c r="J29" s="43">
        <v>0.5</v>
      </c>
      <c r="K29" s="85"/>
      <c r="L29" s="25"/>
      <c r="M29" s="4">
        <v>0</v>
      </c>
      <c r="N29" s="5">
        <v>1</v>
      </c>
      <c r="O29" s="4">
        <v>5149799000</v>
      </c>
      <c r="P29" s="37">
        <f t="shared" si="0"/>
        <v>8.300000145054208E-2</v>
      </c>
      <c r="Q29" s="103" t="s">
        <v>265</v>
      </c>
      <c r="R29" s="98" t="s">
        <v>35</v>
      </c>
      <c r="S29" s="99" t="str">
        <f t="shared" si="1"/>
        <v>No Aplica</v>
      </c>
      <c r="T29" s="95" t="s">
        <v>124</v>
      </c>
      <c r="U29" s="95" t="s">
        <v>118</v>
      </c>
      <c r="V29" s="95" t="s">
        <v>122</v>
      </c>
      <c r="W29" s="24"/>
    </row>
    <row r="30" spans="1:23" s="3" customFormat="1" ht="57.75" customHeight="1" x14ac:dyDescent="0.25">
      <c r="A30" s="60">
        <v>4</v>
      </c>
      <c r="B30" s="60" t="s">
        <v>10</v>
      </c>
      <c r="C30" s="60" t="s">
        <v>24</v>
      </c>
      <c r="D30" s="61">
        <v>0.85</v>
      </c>
      <c r="E30" s="40" t="s">
        <v>205</v>
      </c>
      <c r="F30" s="41" t="s">
        <v>206</v>
      </c>
      <c r="G30" s="60" t="s">
        <v>65</v>
      </c>
      <c r="H30" s="44" t="s">
        <v>241</v>
      </c>
      <c r="I30" s="60" t="s">
        <v>236</v>
      </c>
      <c r="J30" s="43">
        <v>0.5</v>
      </c>
      <c r="K30" s="85"/>
      <c r="L30" s="25"/>
      <c r="M30" s="4">
        <v>0</v>
      </c>
      <c r="N30" s="5">
        <v>1</v>
      </c>
      <c r="O30" s="4">
        <v>2213000000</v>
      </c>
      <c r="P30" s="37">
        <f t="shared" si="0"/>
        <v>3.566721792637919E-2</v>
      </c>
      <c r="Q30" s="103" t="s">
        <v>281</v>
      </c>
      <c r="R30" s="98" t="s">
        <v>30</v>
      </c>
      <c r="S30" s="99" t="s">
        <v>247</v>
      </c>
      <c r="T30" s="95" t="s">
        <v>124</v>
      </c>
      <c r="U30" s="95" t="s">
        <v>118</v>
      </c>
      <c r="V30" s="95" t="s">
        <v>122</v>
      </c>
      <c r="W30" s="24"/>
    </row>
    <row r="31" spans="1:23" s="3" customFormat="1" ht="141.75" customHeight="1" x14ac:dyDescent="0.25">
      <c r="A31" s="60">
        <v>13</v>
      </c>
      <c r="B31" s="60" t="s">
        <v>25</v>
      </c>
      <c r="C31" s="60" t="s">
        <v>26</v>
      </c>
      <c r="D31" s="61">
        <v>0.15</v>
      </c>
      <c r="E31" s="40" t="s">
        <v>207</v>
      </c>
      <c r="F31" s="41" t="s">
        <v>208</v>
      </c>
      <c r="G31" s="60" t="s">
        <v>66</v>
      </c>
      <c r="H31" s="44" t="s">
        <v>241</v>
      </c>
      <c r="I31" s="60" t="s">
        <v>237</v>
      </c>
      <c r="J31" s="43">
        <v>0.8</v>
      </c>
      <c r="K31" s="85">
        <v>43462</v>
      </c>
      <c r="L31" s="25" t="s">
        <v>112</v>
      </c>
      <c r="M31" s="4">
        <v>970000000</v>
      </c>
      <c r="N31" s="5">
        <v>25</v>
      </c>
      <c r="O31" s="4">
        <v>2100000000</v>
      </c>
      <c r="P31" s="37">
        <f t="shared" si="0"/>
        <v>3.3845981764752051E-2</v>
      </c>
      <c r="Q31" s="103" t="s">
        <v>266</v>
      </c>
      <c r="R31" s="98" t="s">
        <v>30</v>
      </c>
      <c r="S31" s="97" t="s">
        <v>254</v>
      </c>
      <c r="T31" s="95" t="s">
        <v>128</v>
      </c>
      <c r="U31" s="95" t="s">
        <v>113</v>
      </c>
      <c r="V31" s="95" t="s">
        <v>119</v>
      </c>
      <c r="W31" s="24"/>
    </row>
    <row r="32" spans="1:23" s="3" customFormat="1" ht="53.25" customHeight="1" x14ac:dyDescent="0.25">
      <c r="A32" s="60">
        <v>13</v>
      </c>
      <c r="B32" s="60" t="s">
        <v>25</v>
      </c>
      <c r="C32" s="60" t="s">
        <v>26</v>
      </c>
      <c r="D32" s="61">
        <v>0.15</v>
      </c>
      <c r="E32" s="40" t="s">
        <v>207</v>
      </c>
      <c r="F32" s="41" t="s">
        <v>208</v>
      </c>
      <c r="G32" s="60" t="s">
        <v>67</v>
      </c>
      <c r="H32" s="44" t="s">
        <v>241</v>
      </c>
      <c r="I32" s="60" t="s">
        <v>238</v>
      </c>
      <c r="J32" s="43">
        <v>0.25</v>
      </c>
      <c r="K32" s="85">
        <v>43392</v>
      </c>
      <c r="L32" s="25" t="s">
        <v>113</v>
      </c>
      <c r="M32" s="4">
        <v>201137203</v>
      </c>
      <c r="N32" s="5">
        <v>200</v>
      </c>
      <c r="O32" s="4">
        <v>220000000</v>
      </c>
      <c r="P32" s="37">
        <f t="shared" si="0"/>
        <v>3.5457695182121197E-3</v>
      </c>
      <c r="Q32" s="103" t="s">
        <v>268</v>
      </c>
      <c r="R32" s="98" t="s">
        <v>30</v>
      </c>
      <c r="S32" s="99" t="s">
        <v>247</v>
      </c>
      <c r="T32" s="95" t="s">
        <v>128</v>
      </c>
      <c r="U32" s="95" t="s">
        <v>113</v>
      </c>
      <c r="V32" s="95" t="s">
        <v>120</v>
      </c>
      <c r="W32" s="24"/>
    </row>
    <row r="33" spans="1:23" s="3" customFormat="1" ht="70.5" customHeight="1" x14ac:dyDescent="0.25">
      <c r="A33" s="44">
        <v>15</v>
      </c>
      <c r="B33" s="44" t="s">
        <v>69</v>
      </c>
      <c r="C33" s="44" t="s">
        <v>170</v>
      </c>
      <c r="D33" s="61">
        <v>0.15</v>
      </c>
      <c r="E33" s="42" t="s">
        <v>189</v>
      </c>
      <c r="F33" s="41" t="s">
        <v>190</v>
      </c>
      <c r="G33" s="44" t="s">
        <v>46</v>
      </c>
      <c r="H33" s="44" t="s">
        <v>242</v>
      </c>
      <c r="I33" s="60" t="s">
        <v>240</v>
      </c>
      <c r="J33" s="43">
        <v>0.3125</v>
      </c>
      <c r="K33" s="85">
        <v>43462</v>
      </c>
      <c r="L33" s="25" t="s">
        <v>117</v>
      </c>
      <c r="M33" s="4">
        <v>5728000000</v>
      </c>
      <c r="N33" s="5">
        <v>1</v>
      </c>
      <c r="O33" s="4">
        <f>1233000000-313405000</f>
        <v>919595000</v>
      </c>
      <c r="P33" s="37">
        <f t="shared" si="0"/>
        <v>1.4821236000455793E-2</v>
      </c>
      <c r="Q33" s="103" t="s">
        <v>279</v>
      </c>
      <c r="R33" s="98" t="s">
        <v>30</v>
      </c>
      <c r="S33" s="99" t="s">
        <v>247</v>
      </c>
      <c r="T33" s="95" t="s">
        <v>124</v>
      </c>
      <c r="U33" s="95" t="s">
        <v>118</v>
      </c>
      <c r="V33" s="95" t="s">
        <v>122</v>
      </c>
      <c r="W33" s="24"/>
    </row>
    <row r="34" spans="1:23" s="3" customFormat="1" ht="53.25" customHeight="1" x14ac:dyDescent="0.25">
      <c r="A34" s="44">
        <v>16</v>
      </c>
      <c r="B34" s="62" t="s">
        <v>156</v>
      </c>
      <c r="C34" s="44" t="s">
        <v>170</v>
      </c>
      <c r="D34" s="44" t="s">
        <v>175</v>
      </c>
      <c r="E34" s="42" t="s">
        <v>209</v>
      </c>
      <c r="F34" s="41" t="s">
        <v>210</v>
      </c>
      <c r="G34" s="44" t="s">
        <v>156</v>
      </c>
      <c r="H34" s="44" t="s">
        <v>241</v>
      </c>
      <c r="I34" s="60" t="s">
        <v>239</v>
      </c>
      <c r="J34" s="43">
        <v>0</v>
      </c>
      <c r="K34" s="85"/>
      <c r="L34" s="25"/>
      <c r="M34" s="4">
        <v>0</v>
      </c>
      <c r="N34" s="5">
        <v>1</v>
      </c>
      <c r="O34" s="4">
        <v>2000000000</v>
      </c>
      <c r="P34" s="37">
        <f>O34/E41</f>
        <v>3.122766733852993E-2</v>
      </c>
      <c r="Q34" s="103" t="s">
        <v>280</v>
      </c>
      <c r="R34" s="98" t="s">
        <v>30</v>
      </c>
      <c r="S34" s="99" t="s">
        <v>269</v>
      </c>
      <c r="T34" s="95" t="s">
        <v>127</v>
      </c>
      <c r="U34" s="95" t="s">
        <v>112</v>
      </c>
      <c r="V34" s="95" t="s">
        <v>122</v>
      </c>
      <c r="W34" s="24"/>
    </row>
    <row r="35" spans="1:23" s="3" customFormat="1" ht="23.25" customHeight="1" x14ac:dyDescent="0.25">
      <c r="B35" s="108"/>
      <c r="C35" s="109"/>
      <c r="D35" s="109"/>
      <c r="E35" s="109"/>
      <c r="F35" s="109"/>
      <c r="G35" s="110"/>
      <c r="H35" s="49"/>
      <c r="I35" s="7"/>
      <c r="J35" s="7"/>
      <c r="K35" s="7"/>
      <c r="L35" s="7"/>
      <c r="M35" s="7"/>
      <c r="N35" s="7"/>
      <c r="O35" s="8"/>
      <c r="P35" s="38"/>
      <c r="Q35" s="9"/>
      <c r="R35" s="7"/>
      <c r="S35" s="7"/>
      <c r="T35" s="7"/>
      <c r="U35" s="7"/>
      <c r="V35" s="7"/>
      <c r="W35" s="7"/>
    </row>
    <row r="36" spans="1:23" x14ac:dyDescent="0.25">
      <c r="O36" s="10"/>
      <c r="P36" s="10"/>
    </row>
    <row r="39" spans="1:23" ht="79.5" customHeight="1" x14ac:dyDescent="0.25">
      <c r="B39" s="112" t="s">
        <v>177</v>
      </c>
      <c r="C39" s="113"/>
      <c r="D39" s="47"/>
      <c r="E39" s="107">
        <v>1067000000</v>
      </c>
      <c r="F39" s="107"/>
    </row>
    <row r="40" spans="1:23" x14ac:dyDescent="0.25">
      <c r="E40" s="17"/>
    </row>
    <row r="41" spans="1:23" ht="37.5" customHeight="1" x14ac:dyDescent="0.25">
      <c r="B41" s="114" t="s">
        <v>178</v>
      </c>
      <c r="C41" s="114"/>
      <c r="D41" s="48"/>
      <c r="E41" s="106">
        <f>SUM(O5:O34)</f>
        <v>64045770000</v>
      </c>
      <c r="F41" s="106"/>
    </row>
    <row r="42" spans="1:23" x14ac:dyDescent="0.25">
      <c r="E42" s="17"/>
    </row>
    <row r="43" spans="1:23" ht="37.5" customHeight="1" x14ac:dyDescent="0.25">
      <c r="B43" s="114" t="s">
        <v>179</v>
      </c>
      <c r="C43" s="114"/>
      <c r="D43" s="48"/>
      <c r="E43" s="106">
        <f>SUM(O5:O33)</f>
        <v>62045770000</v>
      </c>
      <c r="F43" s="106"/>
    </row>
  </sheetData>
  <autoFilter ref="A4:W34"/>
  <mergeCells count="9">
    <mergeCell ref="N3:W3"/>
    <mergeCell ref="E43:F43"/>
    <mergeCell ref="E41:F41"/>
    <mergeCell ref="E39:F39"/>
    <mergeCell ref="B35:G35"/>
    <mergeCell ref="K3:M3"/>
    <mergeCell ref="B39:C39"/>
    <mergeCell ref="B41:C41"/>
    <mergeCell ref="B43:C43"/>
  </mergeCells>
  <dataValidations count="12">
    <dataValidation type="list" allowBlank="1" showInputMessage="1" showErrorMessage="1" sqref="C2:C3 D3">
      <formula1>LOCALIDAD</formula1>
    </dataValidation>
    <dataValidation type="list" allowBlank="1" showErrorMessage="1" sqref="E8 I15 I19 I25 J27">
      <formula1>LOCALIDAD</formula1>
    </dataValidation>
    <dataValidation type="list" allowBlank="1" showInputMessage="1" showErrorMessage="1" sqref="R5:R34">
      <formula1>GEOREFERENCIABLE</formula1>
    </dataValidation>
    <dataValidation type="list" allowBlank="1" showInputMessage="1" showErrorMessage="1" sqref="L5:L34 U28:U34 U5:U16 U23">
      <formula1>PLAZO</formula1>
    </dataValidation>
    <dataValidation type="date" allowBlank="1" showInputMessage="1" showErrorMessage="1" sqref="K5:K34">
      <formula1>42736</formula1>
      <formula2>43465</formula2>
    </dataValidation>
    <dataValidation type="list" allowBlank="1" showInputMessage="1" showErrorMessage="1" sqref="V28:V34 V5:V16 V23:V24">
      <formula1>MODALIDAD</formula1>
    </dataValidation>
    <dataValidation type="list" allowBlank="1" showInputMessage="1" showErrorMessage="1" sqref="T28:T34 T5:T16 T23">
      <formula1>MES</formula1>
    </dataValidation>
    <dataValidation type="list" allowBlank="1" showInputMessage="1" showErrorMessage="1" sqref="T25:T27">
      <formula1>dd</formula1>
    </dataValidation>
    <dataValidation type="list" allowBlank="1" showInputMessage="1" showErrorMessage="1" sqref="V25:V27 V17:V22">
      <formula1>MODALIDAD</formula1>
    </dataValidation>
    <dataValidation type="list" allowBlank="1" showInputMessage="1" showErrorMessage="1" sqref="U25:U27">
      <formula1>ww</formula1>
    </dataValidation>
    <dataValidation type="list" allowBlank="1" showInputMessage="1" showErrorMessage="1" sqref="T17:T22">
      <formula1>MES</formula1>
    </dataValidation>
    <dataValidation type="list" allowBlank="1" showInputMessage="1" showErrorMessage="1" sqref="U17:U22">
      <formula1>PLAZO</formula1>
    </dataValidation>
  </dataValidations>
  <pageMargins left="0.7" right="0.7" top="0.75" bottom="0.75" header="0.3" footer="0.3"/>
  <pageSetup orientation="portrait" r:id="rId1"/>
  <ignoredErrors>
    <ignoredError sqref="E41" unlockedFormula="1"/>
    <ignoredError sqref="E43" formulaRange="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5" tint="0.59999389629810485"/>
  </sheetPr>
  <dimension ref="A1:K31"/>
  <sheetViews>
    <sheetView workbookViewId="0">
      <selection activeCell="F16" sqref="F16"/>
    </sheetView>
  </sheetViews>
  <sheetFormatPr baseColWidth="10" defaultRowHeight="15" x14ac:dyDescent="0.25"/>
  <cols>
    <col min="1" max="1" width="7.28515625" customWidth="1"/>
    <col min="2" max="2" width="60.28515625" customWidth="1"/>
    <col min="3" max="3" width="18.140625" customWidth="1"/>
    <col min="4" max="4" width="25.28515625" customWidth="1"/>
    <col min="7" max="7" width="41.42578125" customWidth="1"/>
    <col min="8" max="8" width="18.42578125" customWidth="1"/>
    <col min="9" max="9" width="21.85546875" customWidth="1"/>
    <col min="11" max="11" width="19.28515625" customWidth="1"/>
  </cols>
  <sheetData>
    <row r="1" spans="1:11" x14ac:dyDescent="0.25">
      <c r="A1" s="115" t="s">
        <v>159</v>
      </c>
      <c r="B1" s="115"/>
      <c r="C1" s="115"/>
      <c r="D1" s="115"/>
    </row>
    <row r="2" spans="1:11" x14ac:dyDescent="0.25">
      <c r="H2" t="s">
        <v>275</v>
      </c>
      <c r="I2" s="89">
        <f>+(C21-GETPIVOTDATA("Valor 2019",$A$3,"No ",16,"Línea de Inversión ","SEDE ADMINISTRATIVA"))*0.15</f>
        <v>9306865500</v>
      </c>
    </row>
    <row r="3" spans="1:11" x14ac:dyDescent="0.25">
      <c r="A3" s="63"/>
      <c r="B3" s="64"/>
      <c r="C3" s="65" t="s">
        <v>72</v>
      </c>
      <c r="D3" s="66"/>
      <c r="H3" t="s">
        <v>276</v>
      </c>
      <c r="I3" s="92">
        <f>SUM(C11:C17)</f>
        <v>10331256000</v>
      </c>
    </row>
    <row r="4" spans="1:11" x14ac:dyDescent="0.25">
      <c r="A4" s="76" t="s">
        <v>73</v>
      </c>
      <c r="B4" s="76" t="s">
        <v>34</v>
      </c>
      <c r="C4" s="76" t="s">
        <v>172</v>
      </c>
      <c r="D4" s="77" t="s">
        <v>173</v>
      </c>
      <c r="H4" t="s">
        <v>277</v>
      </c>
      <c r="I4" s="94">
        <f>+I2-I3</f>
        <v>-1024390500</v>
      </c>
    </row>
    <row r="5" spans="1:11" ht="15" customHeight="1" x14ac:dyDescent="0.25">
      <c r="A5" s="73">
        <v>1</v>
      </c>
      <c r="B5" s="73" t="s">
        <v>14</v>
      </c>
      <c r="C5" s="72">
        <v>31339598000</v>
      </c>
      <c r="D5" s="78">
        <v>0.50510450591555234</v>
      </c>
      <c r="K5" s="92"/>
    </row>
    <row r="6" spans="1:11" ht="15" customHeight="1" x14ac:dyDescent="0.25">
      <c r="A6" s="73">
        <v>2</v>
      </c>
      <c r="B6" s="73" t="s">
        <v>12</v>
      </c>
      <c r="C6" s="72">
        <v>6204577000</v>
      </c>
      <c r="D6" s="78">
        <v>0.1</v>
      </c>
      <c r="H6" t="s">
        <v>278</v>
      </c>
      <c r="I6" s="89">
        <f>+(C21-GETPIVOTDATA("Valor 2019",$A$3,"No ",16,"Línea de Inversión ","SEDE ADMINISTRATIVA"))*0.85</f>
        <v>52738904500</v>
      </c>
      <c r="K6" s="94"/>
    </row>
    <row r="7" spans="1:11" ht="15" customHeight="1" x14ac:dyDescent="0.25">
      <c r="A7" s="73">
        <v>3</v>
      </c>
      <c r="B7" s="73" t="s">
        <v>16</v>
      </c>
      <c r="C7" s="72">
        <v>3102288000</v>
      </c>
      <c r="D7" s="78">
        <v>4.9999991941432911E-2</v>
      </c>
      <c r="H7" t="s">
        <v>276</v>
      </c>
      <c r="I7" s="92">
        <f>SUM(C5:C10)</f>
        <v>51714514000</v>
      </c>
      <c r="K7" s="94">
        <f>+I8+I4</f>
        <v>0</v>
      </c>
    </row>
    <row r="8" spans="1:11" ht="15" customHeight="1" x14ac:dyDescent="0.25">
      <c r="A8" s="73">
        <v>4</v>
      </c>
      <c r="B8" s="73" t="s">
        <v>10</v>
      </c>
      <c r="C8" s="72">
        <v>3217000000</v>
      </c>
      <c r="D8" s="78">
        <v>5.1848820636765408E-2</v>
      </c>
      <c r="H8" t="s">
        <v>277</v>
      </c>
      <c r="I8" s="92">
        <f>+I6-I7</f>
        <v>1024390500</v>
      </c>
    </row>
    <row r="9" spans="1:11" ht="15" customHeight="1" x14ac:dyDescent="0.25">
      <c r="A9" s="73">
        <v>5</v>
      </c>
      <c r="B9" s="73" t="s">
        <v>74</v>
      </c>
      <c r="C9" s="72">
        <v>2701252000</v>
      </c>
      <c r="D9" s="78">
        <v>4.3536440920952386E-2</v>
      </c>
    </row>
    <row r="10" spans="1:11" ht="15" customHeight="1" x14ac:dyDescent="0.25">
      <c r="A10" s="73">
        <v>6</v>
      </c>
      <c r="B10" s="73" t="s">
        <v>22</v>
      </c>
      <c r="C10" s="72">
        <v>5149799000</v>
      </c>
      <c r="D10" s="78">
        <v>8.300000145054208E-2</v>
      </c>
      <c r="H10" t="s">
        <v>251</v>
      </c>
      <c r="I10" s="94">
        <f>+I8+I4</f>
        <v>0</v>
      </c>
    </row>
    <row r="11" spans="1:11" ht="15" customHeight="1" x14ac:dyDescent="0.25">
      <c r="A11" s="63">
        <v>7</v>
      </c>
      <c r="B11" s="63" t="s">
        <v>1</v>
      </c>
      <c r="C11" s="67">
        <v>1504366000</v>
      </c>
      <c r="D11" s="79">
        <v>2.4246068668339518E-2</v>
      </c>
    </row>
    <row r="12" spans="1:11" ht="15" customHeight="1" x14ac:dyDescent="0.25">
      <c r="A12" s="63">
        <v>8</v>
      </c>
      <c r="B12" s="63" t="s">
        <v>97</v>
      </c>
      <c r="C12" s="67">
        <v>1354320000</v>
      </c>
      <c r="D12" s="79">
        <v>2.1827757154113808E-2</v>
      </c>
      <c r="I12" s="92"/>
    </row>
    <row r="13" spans="1:11" ht="15" customHeight="1" x14ac:dyDescent="0.25">
      <c r="A13" s="63">
        <v>10</v>
      </c>
      <c r="B13" s="63" t="s">
        <v>8</v>
      </c>
      <c r="C13" s="67">
        <v>620456000</v>
      </c>
      <c r="D13" s="79">
        <v>9.9999726008719054E-3</v>
      </c>
      <c r="G13" t="s">
        <v>284</v>
      </c>
      <c r="H13" s="89">
        <v>1067000000</v>
      </c>
      <c r="I13" s="96">
        <f>+H13/(SUM(C5:C17))</f>
        <v>1.7196982163328781E-2</v>
      </c>
    </row>
    <row r="14" spans="1:11" ht="15" customHeight="1" x14ac:dyDescent="0.25">
      <c r="A14" s="63">
        <v>11</v>
      </c>
      <c r="B14" s="63" t="s">
        <v>6</v>
      </c>
      <c r="C14" s="67">
        <v>2061375000</v>
      </c>
      <c r="D14" s="79">
        <v>3.3223457457293222E-2</v>
      </c>
    </row>
    <row r="15" spans="1:11" ht="15" customHeight="1" x14ac:dyDescent="0.25">
      <c r="A15" s="63">
        <v>12</v>
      </c>
      <c r="B15" s="63" t="s">
        <v>19</v>
      </c>
      <c r="C15" s="67">
        <v>1551144000</v>
      </c>
      <c r="D15" s="79">
        <v>2.4999995970716456E-2</v>
      </c>
    </row>
    <row r="16" spans="1:11" ht="15" customHeight="1" x14ac:dyDescent="0.25">
      <c r="A16" s="63">
        <v>13</v>
      </c>
      <c r="B16" s="63" t="s">
        <v>25</v>
      </c>
      <c r="C16" s="67">
        <v>2320000000</v>
      </c>
      <c r="D16" s="79">
        <v>3.7391751282964167E-2</v>
      </c>
    </row>
    <row r="17" spans="1:8" ht="15" customHeight="1" x14ac:dyDescent="0.25">
      <c r="A17" s="63">
        <v>15</v>
      </c>
      <c r="B17" s="63" t="s">
        <v>69</v>
      </c>
      <c r="C17" s="67">
        <v>919595000</v>
      </c>
      <c r="D17" s="79">
        <v>1.4821236000455793E-2</v>
      </c>
      <c r="H17" s="96"/>
    </row>
    <row r="18" spans="1:8" ht="15" customHeight="1" x14ac:dyDescent="0.25">
      <c r="A18" s="75">
        <v>16</v>
      </c>
      <c r="B18" s="75" t="s">
        <v>156</v>
      </c>
      <c r="C18" s="74">
        <v>2000000000</v>
      </c>
      <c r="D18" s="80">
        <v>3.122766733852993E-2</v>
      </c>
    </row>
    <row r="19" spans="1:8" ht="15" customHeight="1" x14ac:dyDescent="0.25">
      <c r="A19" s="68" t="s">
        <v>70</v>
      </c>
      <c r="B19" s="69"/>
      <c r="C19" s="70">
        <v>64045770000</v>
      </c>
      <c r="D19" s="71">
        <v>1.0312276673385299</v>
      </c>
    </row>
    <row r="20" spans="1:8" ht="15" customHeight="1" x14ac:dyDescent="0.25"/>
    <row r="21" spans="1:8" ht="15" customHeight="1" x14ac:dyDescent="0.25">
      <c r="B21" s="90" t="s">
        <v>250</v>
      </c>
      <c r="C21" s="91">
        <v>64045770000</v>
      </c>
    </row>
    <row r="22" spans="1:8" ht="15" customHeight="1" x14ac:dyDescent="0.25">
      <c r="B22" s="90" t="s">
        <v>251</v>
      </c>
      <c r="C22" s="92">
        <f>+C21-GETPIVOTDATA("Valor 2019",$A$3)</f>
        <v>0</v>
      </c>
    </row>
    <row r="27" spans="1:8" ht="24" thickBot="1" x14ac:dyDescent="0.4">
      <c r="G27" s="50" t="s">
        <v>174</v>
      </c>
      <c r="H27" s="51"/>
    </row>
    <row r="28" spans="1:8" ht="24" thickBot="1" x14ac:dyDescent="0.4">
      <c r="G28" s="53" t="s">
        <v>169</v>
      </c>
      <c r="H28" s="51" t="s">
        <v>71</v>
      </c>
    </row>
    <row r="29" spans="1:8" ht="23.25" x14ac:dyDescent="0.35">
      <c r="G29" s="57" t="s">
        <v>175</v>
      </c>
      <c r="H29" s="52">
        <v>3.122766733852993E-2</v>
      </c>
    </row>
    <row r="30" spans="1:8" ht="23.25" x14ac:dyDescent="0.35">
      <c r="G30" s="56">
        <v>0.85</v>
      </c>
      <c r="H30" s="54">
        <v>0.83348976086524507</v>
      </c>
    </row>
    <row r="31" spans="1:8" ht="24" thickBot="1" x14ac:dyDescent="0.4">
      <c r="G31" s="58">
        <v>0.15</v>
      </c>
      <c r="H31" s="55">
        <v>0.16651023913475488</v>
      </c>
    </row>
  </sheetData>
  <mergeCells count="1">
    <mergeCell ref="A1:D1"/>
  </mergeCells>
  <conditionalFormatting pivot="1" sqref="H30">
    <cfRule type="cellIs" dxfId="92" priority="9" stopIfTrue="1" operator="lessThan">
      <formula>0.85</formula>
    </cfRule>
  </conditionalFormatting>
  <conditionalFormatting pivot="1" sqref="H31">
    <cfRule type="cellIs" dxfId="91" priority="8" stopIfTrue="1" operator="greaterThan">
      <formula>0.15</formula>
    </cfRule>
  </conditionalFormatting>
  <conditionalFormatting pivot="1" sqref="H29">
    <cfRule type="cellIs" dxfId="90" priority="7" stopIfTrue="1" operator="greaterThan">
      <formula>0.3</formula>
    </cfRule>
  </conditionalFormatting>
  <conditionalFormatting pivot="1" sqref="H29">
    <cfRule type="cellIs" dxfId="89" priority="6" stopIfTrue="1" operator="lessThan">
      <formula>0.3</formula>
    </cfRule>
  </conditionalFormatting>
  <conditionalFormatting pivot="1" sqref="H30">
    <cfRule type="cellIs" dxfId="88" priority="5" stopIfTrue="1" operator="equal">
      <formula>0.85</formula>
    </cfRule>
  </conditionalFormatting>
  <conditionalFormatting pivot="1" sqref="H31">
    <cfRule type="cellIs" dxfId="87" priority="4" stopIfTrue="1" operator="lessThan">
      <formula>0.15</formula>
    </cfRule>
  </conditionalFormatting>
  <conditionalFormatting pivot="1" sqref="H31">
    <cfRule type="cellIs" dxfId="86" priority="3" stopIfTrue="1" operator="equal">
      <formula>0.15</formula>
    </cfRule>
  </conditionalFormatting>
  <conditionalFormatting pivot="1" sqref="H30">
    <cfRule type="cellIs" dxfId="85" priority="2" stopIfTrue="1" operator="equal">
      <formula>0.85</formula>
    </cfRule>
  </conditionalFormatting>
  <conditionalFormatting pivot="1" sqref="H30">
    <cfRule type="cellIs" dxfId="84" priority="1" operator="greaterThan">
      <formula>0.85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C22"/>
  <sheetViews>
    <sheetView workbookViewId="0">
      <selection activeCell="B15" sqref="B15"/>
    </sheetView>
  </sheetViews>
  <sheetFormatPr baseColWidth="10" defaultRowHeight="15" x14ac:dyDescent="0.25"/>
  <cols>
    <col min="1" max="1" width="27.7109375" customWidth="1"/>
    <col min="2" max="2" width="73.42578125" customWidth="1"/>
    <col min="3" max="3" width="19.85546875" customWidth="1"/>
  </cols>
  <sheetData>
    <row r="2" spans="1:3" ht="21" x14ac:dyDescent="0.35">
      <c r="A2" s="116" t="s">
        <v>102</v>
      </c>
      <c r="B2" s="116"/>
      <c r="C2" s="116"/>
    </row>
    <row r="6" spans="1:3" x14ac:dyDescent="0.25">
      <c r="A6" s="65" t="s">
        <v>171</v>
      </c>
      <c r="B6" s="64"/>
      <c r="C6" s="81"/>
    </row>
    <row r="7" spans="1:3" x14ac:dyDescent="0.25">
      <c r="A7" s="76" t="s">
        <v>31</v>
      </c>
      <c r="B7" s="76" t="s">
        <v>75</v>
      </c>
      <c r="C7" s="81" t="s">
        <v>71</v>
      </c>
    </row>
    <row r="8" spans="1:3" x14ac:dyDescent="0.25">
      <c r="A8" s="63" t="s">
        <v>183</v>
      </c>
      <c r="B8" s="63" t="s">
        <v>184</v>
      </c>
      <c r="C8" s="82">
        <v>1416366000</v>
      </c>
    </row>
    <row r="9" spans="1:3" x14ac:dyDescent="0.25">
      <c r="A9" s="63" t="s">
        <v>185</v>
      </c>
      <c r="B9" s="63" t="s">
        <v>186</v>
      </c>
      <c r="C9" s="82">
        <v>2701252000</v>
      </c>
    </row>
    <row r="10" spans="1:3" x14ac:dyDescent="0.25">
      <c r="A10" s="63" t="s">
        <v>187</v>
      </c>
      <c r="B10" s="63" t="s">
        <v>188</v>
      </c>
      <c r="C10" s="82">
        <v>1008000000</v>
      </c>
    </row>
    <row r="11" spans="1:3" x14ac:dyDescent="0.25">
      <c r="A11" s="63" t="s">
        <v>191</v>
      </c>
      <c r="B11" s="63" t="s">
        <v>192</v>
      </c>
      <c r="C11" s="82">
        <v>434320000</v>
      </c>
    </row>
    <row r="12" spans="1:3" x14ac:dyDescent="0.25">
      <c r="A12" s="63" t="s">
        <v>193</v>
      </c>
      <c r="B12" s="63" t="s">
        <v>194</v>
      </c>
      <c r="C12" s="82">
        <v>2681831000</v>
      </c>
    </row>
    <row r="13" spans="1:3" x14ac:dyDescent="0.25">
      <c r="A13" s="63" t="s">
        <v>195</v>
      </c>
      <c r="B13" s="63" t="s">
        <v>196</v>
      </c>
      <c r="C13" s="82">
        <v>1004000000</v>
      </c>
    </row>
    <row r="14" spans="1:3" x14ac:dyDescent="0.25">
      <c r="A14" s="63" t="s">
        <v>197</v>
      </c>
      <c r="B14" s="63" t="s">
        <v>198</v>
      </c>
      <c r="C14" s="82">
        <v>6204577000</v>
      </c>
    </row>
    <row r="15" spans="1:3" x14ac:dyDescent="0.25">
      <c r="A15" s="63" t="s">
        <v>199</v>
      </c>
      <c r="B15" s="63" t="s">
        <v>202</v>
      </c>
      <c r="C15" s="82">
        <v>31339598000</v>
      </c>
    </row>
    <row r="16" spans="1:3" x14ac:dyDescent="0.25">
      <c r="A16" s="63" t="s">
        <v>200</v>
      </c>
      <c r="B16" s="63" t="s">
        <v>201</v>
      </c>
      <c r="C16" s="82">
        <v>3102288000</v>
      </c>
    </row>
    <row r="17" spans="1:3" x14ac:dyDescent="0.25">
      <c r="A17" s="63" t="s">
        <v>203</v>
      </c>
      <c r="B17" s="63" t="s">
        <v>204</v>
      </c>
      <c r="C17" s="82">
        <v>1551144000</v>
      </c>
    </row>
    <row r="18" spans="1:3" x14ac:dyDescent="0.25">
      <c r="A18" s="63" t="s">
        <v>205</v>
      </c>
      <c r="B18" s="63" t="s">
        <v>206</v>
      </c>
      <c r="C18" s="82">
        <v>7362799000</v>
      </c>
    </row>
    <row r="19" spans="1:3" x14ac:dyDescent="0.25">
      <c r="A19" s="63" t="s">
        <v>207</v>
      </c>
      <c r="B19" s="63" t="s">
        <v>208</v>
      </c>
      <c r="C19" s="82">
        <v>2320000000</v>
      </c>
    </row>
    <row r="20" spans="1:3" x14ac:dyDescent="0.25">
      <c r="A20" s="63" t="s">
        <v>189</v>
      </c>
      <c r="B20" s="63" t="s">
        <v>190</v>
      </c>
      <c r="C20" s="82">
        <v>919595000</v>
      </c>
    </row>
    <row r="21" spans="1:3" x14ac:dyDescent="0.25">
      <c r="A21" s="63" t="s">
        <v>209</v>
      </c>
      <c r="B21" s="63" t="s">
        <v>210</v>
      </c>
      <c r="C21" s="82">
        <v>2000000000</v>
      </c>
    </row>
    <row r="22" spans="1:3" x14ac:dyDescent="0.25">
      <c r="A22" s="68" t="s">
        <v>70</v>
      </c>
      <c r="B22" s="69"/>
      <c r="C22" s="83">
        <v>64045770000</v>
      </c>
    </row>
  </sheetData>
  <mergeCells count="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E14" sqref="E14"/>
    </sheetView>
  </sheetViews>
  <sheetFormatPr baseColWidth="10" defaultRowHeight="15" x14ac:dyDescent="0.25"/>
  <cols>
    <col min="1" max="1" width="25.42578125" customWidth="1"/>
    <col min="2" max="2" width="44.7109375" style="89" customWidth="1"/>
    <col min="3" max="3" width="5" customWidth="1"/>
    <col min="4" max="4" width="25.5703125" bestFit="1" customWidth="1"/>
    <col min="5" max="5" width="12.5703125" bestFit="1" customWidth="1"/>
  </cols>
  <sheetData>
    <row r="3" spans="1:2" x14ac:dyDescent="0.25">
      <c r="A3" s="86" t="s">
        <v>248</v>
      </c>
      <c r="B3" t="s">
        <v>249</v>
      </c>
    </row>
    <row r="4" spans="1:2" x14ac:dyDescent="0.25">
      <c r="A4" s="87">
        <v>0.15</v>
      </c>
      <c r="B4" s="94">
        <v>10331256000</v>
      </c>
    </row>
    <row r="5" spans="1:2" x14ac:dyDescent="0.25">
      <c r="A5" s="87">
        <v>0.85</v>
      </c>
      <c r="B5" s="93">
        <v>51714514000</v>
      </c>
    </row>
    <row r="6" spans="1:2" x14ac:dyDescent="0.25">
      <c r="A6" s="87" t="s">
        <v>175</v>
      </c>
      <c r="B6" s="93">
        <v>2000000000</v>
      </c>
    </row>
    <row r="7" spans="1:2" x14ac:dyDescent="0.25">
      <c r="A7" s="87" t="s">
        <v>70</v>
      </c>
      <c r="B7" s="93">
        <v>64045770000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B5" sqref="B5"/>
    </sheetView>
  </sheetViews>
  <sheetFormatPr baseColWidth="10" defaultRowHeight="15" x14ac:dyDescent="0.25"/>
  <cols>
    <col min="1" max="1" width="25.42578125" customWidth="1"/>
    <col min="2" max="2" width="44.7109375" customWidth="1"/>
    <col min="3" max="3" width="5" customWidth="1"/>
    <col min="4" max="4" width="25.5703125" bestFit="1" customWidth="1"/>
    <col min="5" max="5" width="12.5703125" bestFit="1" customWidth="1"/>
  </cols>
  <sheetData>
    <row r="3" spans="1:2" x14ac:dyDescent="0.25">
      <c r="A3" s="86" t="s">
        <v>248</v>
      </c>
      <c r="B3" t="s">
        <v>249</v>
      </c>
    </row>
    <row r="4" spans="1:2" x14ac:dyDescent="0.25">
      <c r="A4" s="87">
        <v>0.15</v>
      </c>
      <c r="B4" s="88">
        <v>0.16131051277859568</v>
      </c>
    </row>
    <row r="5" spans="1:2" x14ac:dyDescent="0.25">
      <c r="A5" s="87">
        <v>0.85</v>
      </c>
      <c r="B5" s="88">
        <v>0.80746181988287435</v>
      </c>
    </row>
    <row r="6" spans="1:2" x14ac:dyDescent="0.25">
      <c r="A6" s="87" t="s">
        <v>175</v>
      </c>
      <c r="B6" s="88">
        <v>3.122766733852993E-2</v>
      </c>
    </row>
    <row r="7" spans="1:2" x14ac:dyDescent="0.25">
      <c r="A7" s="87" t="s">
        <v>70</v>
      </c>
      <c r="B7" s="88">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3:G92"/>
  <sheetViews>
    <sheetView topLeftCell="A66" workbookViewId="0">
      <selection activeCell="G78" sqref="G78"/>
    </sheetView>
  </sheetViews>
  <sheetFormatPr baseColWidth="10" defaultRowHeight="15" x14ac:dyDescent="0.25"/>
  <cols>
    <col min="7" max="7" width="28" customWidth="1"/>
  </cols>
  <sheetData>
    <row r="3" spans="1:2" x14ac:dyDescent="0.25">
      <c r="A3" s="12"/>
      <c r="B3" s="13"/>
    </row>
    <row r="4" spans="1:2" x14ac:dyDescent="0.25">
      <c r="A4" s="13"/>
      <c r="B4" s="13"/>
    </row>
    <row r="5" spans="1:2" x14ac:dyDescent="0.25">
      <c r="A5" s="13"/>
      <c r="B5" s="13"/>
    </row>
    <row r="6" spans="1:2" ht="16.5" x14ac:dyDescent="0.25">
      <c r="A6" s="14" t="s">
        <v>30</v>
      </c>
      <c r="B6" s="13"/>
    </row>
    <row r="7" spans="1:2" ht="16.5" x14ac:dyDescent="0.25">
      <c r="A7" s="14" t="s">
        <v>35</v>
      </c>
      <c r="B7" s="13"/>
    </row>
    <row r="8" spans="1:2" x14ac:dyDescent="0.25">
      <c r="A8" s="13"/>
      <c r="B8" s="13"/>
    </row>
    <row r="9" spans="1:2" x14ac:dyDescent="0.25">
      <c r="A9" s="13"/>
      <c r="B9" s="13"/>
    </row>
    <row r="10" spans="1:2" x14ac:dyDescent="0.25">
      <c r="A10" s="13"/>
      <c r="B10" s="13"/>
    </row>
    <row r="11" spans="1:2" ht="16.5" x14ac:dyDescent="0.25">
      <c r="A11" s="14" t="s">
        <v>30</v>
      </c>
      <c r="B11" s="14" t="s">
        <v>35</v>
      </c>
    </row>
    <row r="12" spans="1:2" ht="15.75" x14ac:dyDescent="0.25">
      <c r="A12" s="15" t="s">
        <v>36</v>
      </c>
      <c r="B12" s="15" t="s">
        <v>37</v>
      </c>
    </row>
    <row r="13" spans="1:2" ht="15.75" x14ac:dyDescent="0.25">
      <c r="A13" s="15" t="s">
        <v>38</v>
      </c>
      <c r="B13" s="15"/>
    </row>
    <row r="14" spans="1:2" ht="15.75" x14ac:dyDescent="0.25">
      <c r="A14" s="15" t="s">
        <v>39</v>
      </c>
      <c r="B14" s="15"/>
    </row>
    <row r="15" spans="1:2" ht="15.75" x14ac:dyDescent="0.25">
      <c r="A15" s="15" t="s">
        <v>40</v>
      </c>
      <c r="B15" s="15"/>
    </row>
    <row r="16" spans="1:2" ht="15.75" x14ac:dyDescent="0.25">
      <c r="A16" s="16"/>
      <c r="B16" s="15"/>
    </row>
    <row r="17" spans="1:7" ht="15.75" x14ac:dyDescent="0.25">
      <c r="A17" s="16"/>
      <c r="B17" s="15"/>
    </row>
    <row r="21" spans="1:7" x14ac:dyDescent="0.25">
      <c r="G21" s="18" t="s">
        <v>77</v>
      </c>
    </row>
    <row r="22" spans="1:7" x14ac:dyDescent="0.25">
      <c r="G22" s="19" t="s">
        <v>78</v>
      </c>
    </row>
    <row r="23" spans="1:7" x14ac:dyDescent="0.25">
      <c r="G23" s="18" t="s">
        <v>79</v>
      </c>
    </row>
    <row r="24" spans="1:7" x14ac:dyDescent="0.25">
      <c r="G24" s="19" t="s">
        <v>80</v>
      </c>
    </row>
    <row r="25" spans="1:7" x14ac:dyDescent="0.25">
      <c r="G25" s="18" t="s">
        <v>81</v>
      </c>
    </row>
    <row r="26" spans="1:7" x14ac:dyDescent="0.25">
      <c r="G26" s="19" t="s">
        <v>82</v>
      </c>
    </row>
    <row r="27" spans="1:7" x14ac:dyDescent="0.25">
      <c r="G27" s="18" t="s">
        <v>83</v>
      </c>
    </row>
    <row r="28" spans="1:7" x14ac:dyDescent="0.25">
      <c r="G28" s="19" t="s">
        <v>84</v>
      </c>
    </row>
    <row r="29" spans="1:7" x14ac:dyDescent="0.25">
      <c r="G29" s="18" t="s">
        <v>85</v>
      </c>
    </row>
    <row r="30" spans="1:7" x14ac:dyDescent="0.25">
      <c r="G30" s="19" t="s">
        <v>86</v>
      </c>
    </row>
    <row r="31" spans="1:7" x14ac:dyDescent="0.25">
      <c r="G31" s="18" t="s">
        <v>87</v>
      </c>
    </row>
    <row r="32" spans="1:7" x14ac:dyDescent="0.25">
      <c r="G32" s="19" t="s">
        <v>88</v>
      </c>
    </row>
    <row r="33" spans="7:7" x14ac:dyDescent="0.25">
      <c r="G33" s="18" t="s">
        <v>89</v>
      </c>
    </row>
    <row r="34" spans="7:7" x14ac:dyDescent="0.25">
      <c r="G34" s="19" t="s">
        <v>90</v>
      </c>
    </row>
    <row r="35" spans="7:7" x14ac:dyDescent="0.25">
      <c r="G35" s="18" t="s">
        <v>91</v>
      </c>
    </row>
    <row r="36" spans="7:7" x14ac:dyDescent="0.25">
      <c r="G36" s="19" t="s">
        <v>92</v>
      </c>
    </row>
    <row r="37" spans="7:7" x14ac:dyDescent="0.25">
      <c r="G37" s="18" t="s">
        <v>93</v>
      </c>
    </row>
    <row r="38" spans="7:7" x14ac:dyDescent="0.25">
      <c r="G38" s="19" t="s">
        <v>94</v>
      </c>
    </row>
    <row r="39" spans="7:7" x14ac:dyDescent="0.25">
      <c r="G39" s="18" t="s">
        <v>95</v>
      </c>
    </row>
    <row r="40" spans="7:7" x14ac:dyDescent="0.25">
      <c r="G40" s="20" t="s">
        <v>96</v>
      </c>
    </row>
    <row r="48" spans="7:7" x14ac:dyDescent="0.25">
      <c r="G48" t="s">
        <v>107</v>
      </c>
    </row>
    <row r="49" spans="7:7" x14ac:dyDescent="0.25">
      <c r="G49" t="s">
        <v>108</v>
      </c>
    </row>
    <row r="50" spans="7:7" x14ac:dyDescent="0.25">
      <c r="G50" t="s">
        <v>109</v>
      </c>
    </row>
    <row r="51" spans="7:7" x14ac:dyDescent="0.25">
      <c r="G51" t="s">
        <v>110</v>
      </c>
    </row>
    <row r="52" spans="7:7" x14ac:dyDescent="0.25">
      <c r="G52" t="s">
        <v>111</v>
      </c>
    </row>
    <row r="53" spans="7:7" x14ac:dyDescent="0.25">
      <c r="G53" t="s">
        <v>112</v>
      </c>
    </row>
    <row r="54" spans="7:7" x14ac:dyDescent="0.25">
      <c r="G54" t="s">
        <v>113</v>
      </c>
    </row>
    <row r="55" spans="7:7" x14ac:dyDescent="0.25">
      <c r="G55" t="s">
        <v>114</v>
      </c>
    </row>
    <row r="56" spans="7:7" x14ac:dyDescent="0.25">
      <c r="G56" t="s">
        <v>115</v>
      </c>
    </row>
    <row r="57" spans="7:7" x14ac:dyDescent="0.25">
      <c r="G57" t="s">
        <v>116</v>
      </c>
    </row>
    <row r="58" spans="7:7" x14ac:dyDescent="0.25">
      <c r="G58" t="s">
        <v>117</v>
      </c>
    </row>
    <row r="59" spans="7:7" x14ac:dyDescent="0.25">
      <c r="G59" t="s">
        <v>118</v>
      </c>
    </row>
    <row r="72" spans="7:7" x14ac:dyDescent="0.25">
      <c r="G72" s="27" t="s">
        <v>119</v>
      </c>
    </row>
    <row r="73" spans="7:7" x14ac:dyDescent="0.25">
      <c r="G73" s="27" t="s">
        <v>120</v>
      </c>
    </row>
    <row r="74" spans="7:7" x14ac:dyDescent="0.25">
      <c r="G74" s="27" t="s">
        <v>121</v>
      </c>
    </row>
    <row r="75" spans="7:7" x14ac:dyDescent="0.25">
      <c r="G75" s="28" t="s">
        <v>122</v>
      </c>
    </row>
    <row r="76" spans="7:7" x14ac:dyDescent="0.25">
      <c r="G76" s="28" t="s">
        <v>123</v>
      </c>
    </row>
    <row r="77" spans="7:7" x14ac:dyDescent="0.25">
      <c r="G77" s="28" t="s">
        <v>136</v>
      </c>
    </row>
    <row r="81" spans="7:7" x14ac:dyDescent="0.25">
      <c r="G81" t="s">
        <v>124</v>
      </c>
    </row>
    <row r="82" spans="7:7" x14ac:dyDescent="0.25">
      <c r="G82" t="s">
        <v>125</v>
      </c>
    </row>
    <row r="83" spans="7:7" x14ac:dyDescent="0.25">
      <c r="G83" t="s">
        <v>126</v>
      </c>
    </row>
    <row r="84" spans="7:7" x14ac:dyDescent="0.25">
      <c r="G84" t="s">
        <v>127</v>
      </c>
    </row>
    <row r="85" spans="7:7" x14ac:dyDescent="0.25">
      <c r="G85" t="s">
        <v>128</v>
      </c>
    </row>
    <row r="86" spans="7:7" x14ac:dyDescent="0.25">
      <c r="G86" t="s">
        <v>129</v>
      </c>
    </row>
    <row r="87" spans="7:7" x14ac:dyDescent="0.25">
      <c r="G87" t="s">
        <v>130</v>
      </c>
    </row>
    <row r="88" spans="7:7" x14ac:dyDescent="0.25">
      <c r="G88" t="s">
        <v>131</v>
      </c>
    </row>
    <row r="89" spans="7:7" x14ac:dyDescent="0.25">
      <c r="G89" t="s">
        <v>132</v>
      </c>
    </row>
    <row r="90" spans="7:7" x14ac:dyDescent="0.25">
      <c r="G90" t="s">
        <v>133</v>
      </c>
    </row>
    <row r="91" spans="7:7" x14ac:dyDescent="0.25">
      <c r="G91" t="s">
        <v>134</v>
      </c>
    </row>
    <row r="92" spans="7:7" x14ac:dyDescent="0.25">
      <c r="G92"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Instructivo de diligenciamiento</vt:lpstr>
      <vt:lpstr>PROGRAMACIÓN 2019</vt:lpstr>
      <vt:lpstr>Tabla de porcentajes</vt:lpstr>
      <vt:lpstr>Valor proyectos</vt:lpstr>
      <vt:lpstr>TD</vt:lpstr>
      <vt:lpstr>TD PC</vt:lpstr>
      <vt:lpstr>Hoja1</vt:lpstr>
      <vt:lpstr>BASE</vt:lpstr>
      <vt:lpstr>GEOREFERENCIABLE</vt:lpstr>
      <vt:lpstr>LOCALIDAD</vt:lpstr>
      <vt:lpstr>MES</vt:lpstr>
      <vt:lpstr>MODALIDAD</vt:lpstr>
      <vt:lpstr>NO</vt:lpstr>
      <vt:lpstr>PLAZO</vt:lpstr>
      <vt:lpstr>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 Alicia Sarmiento Mancipe</dc:creator>
  <cp:lastModifiedBy>Arcadio Sarmiento Ramirez</cp:lastModifiedBy>
  <cp:lastPrinted>2014-11-04T14:03:44Z</cp:lastPrinted>
  <dcterms:created xsi:type="dcterms:W3CDTF">2014-10-31T15:30:28Z</dcterms:created>
  <dcterms:modified xsi:type="dcterms:W3CDTF">2019-08-29T17:14:53Z</dcterms:modified>
</cp:coreProperties>
</file>