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spreadsheetml.table+xml" PartName="/xl/tables/table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calcChain+xml" PartName="/xl/calcChain.xml"/>
  <Override ContentType="application/vnd.openxmlformats-package.core-properties+xml" PartName="/docProps/core.xml"/>
  <Override ContentType="application/vnd.openxmlformats-officedocument.extended-properties+xml" PartName="/docProps/app.xml"/>
  <Default ContentType="image/jpeg" Extension="jpeg"/>
  <Override ContentType="application/vnd.openxmlformats-officedocument.custom-properties+xml" PartName="/docProps/custom.xml"/>
</Types>
</file>

<file path=_rels/.rels><?xml version="1.0" encoding="UTF-8" standalone="yes" ?><Relationships xmlns="http://schemas.openxmlformats.org/package/2006/relationships"><Relationship Id="rId3" Target="docProps/app.xml" Type="http://schemas.openxmlformats.org/officeDocument/2006/relationships/extended-properties"/><Relationship Id="rId2" Target="docProps/core.xml" Type="http://schemas.openxmlformats.org/package/2006/relationships/metadata/core-properties"/><Relationship Id="rId1" Target="xl/workbook.xml" Type="http://schemas.openxmlformats.org/officeDocument/2006/relationships/officeDocument"/><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iga.scristobal\Documents\INFORMES CPS 159 - 19\6. JULIO\"/>
    </mc:Choice>
  </mc:AlternateContent>
  <bookViews>
    <workbookView xWindow="0" yWindow="0" windowWidth="28800" windowHeight="11730"/>
  </bookViews>
  <sheets>
    <sheet name="COMBUSTIBLE VH ALSC II-2019" sheetId="31" r:id="rId1"/>
    <sheet name="mantenimiento vh" sheetId="30" r:id="rId2"/>
    <sheet name="Relación entrega papel San Cris" sheetId="29" r:id="rId3"/>
    <sheet name="COMBUSTIBLE TRIMESTRE II" sheetId="28" r:id="rId4"/>
    <sheet name="agua" sheetId="27" r:id="rId5"/>
    <sheet name="COMUNICACIONES II-2019" sheetId="20" r:id="rId6"/>
    <sheet name="fotocopiado" sheetId="19" r:id="rId7"/>
    <sheet name="energia " sheetId="6" r:id="rId8"/>
    <sheet name="telefonia" sheetId="2" r:id="rId9"/>
  </sheets>
  <definedNames>
    <definedName name="_xlnm._FilterDatabase" localSheetId="8" hidden="1">telefonia!$A$20:$O$20</definedName>
    <definedName name="valuevx">42.314159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02" i="31" l="1"/>
  <c r="P102" i="31"/>
  <c r="O102" i="31"/>
  <c r="R96" i="31"/>
  <c r="O96" i="31"/>
  <c r="K96" i="31"/>
  <c r="R84" i="31"/>
  <c r="O84" i="31"/>
  <c r="K84" i="31"/>
  <c r="R70" i="31"/>
  <c r="O70" i="31"/>
  <c r="K70" i="31"/>
  <c r="R57" i="31"/>
  <c r="O57" i="31"/>
  <c r="K57" i="31"/>
  <c r="R34" i="31"/>
  <c r="O34" i="31"/>
  <c r="K34" i="31"/>
  <c r="R27" i="31"/>
  <c r="O27" i="31"/>
  <c r="K27" i="31"/>
  <c r="R23" i="31"/>
  <c r="O23" i="31"/>
  <c r="K23" i="31"/>
  <c r="R17" i="31"/>
  <c r="O17" i="31"/>
  <c r="K17" i="31"/>
  <c r="R13" i="31"/>
  <c r="O13" i="31"/>
  <c r="P13" i="31" s="1"/>
  <c r="K13" i="31"/>
  <c r="R8" i="31"/>
  <c r="O8" i="31"/>
  <c r="I4" i="20"/>
  <c r="H4" i="20"/>
  <c r="N39" i="29" l="1"/>
  <c r="O39" i="29"/>
  <c r="Q39" i="29"/>
  <c r="R39" i="29"/>
  <c r="T39" i="29"/>
  <c r="U39" i="29"/>
  <c r="L39" i="29"/>
  <c r="I39" i="29"/>
  <c r="H39" i="29"/>
  <c r="F39" i="29"/>
  <c r="E39" i="29"/>
  <c r="Y38" i="29"/>
  <c r="Y37" i="29"/>
  <c r="H36" i="29"/>
  <c r="Y36" i="29" s="1"/>
  <c r="Y35" i="29"/>
  <c r="Y34" i="29"/>
  <c r="Y33" i="29"/>
  <c r="Y32" i="29"/>
  <c r="H32" i="29"/>
  <c r="Y31" i="29"/>
  <c r="Y30" i="29"/>
  <c r="Y29" i="29"/>
  <c r="Y28" i="29"/>
  <c r="Y27" i="29"/>
  <c r="Y26" i="29"/>
  <c r="Y25" i="29"/>
  <c r="Y24" i="29"/>
  <c r="Y23" i="29"/>
  <c r="Y22" i="29"/>
  <c r="Y21" i="29"/>
  <c r="Y20" i="29"/>
  <c r="E19" i="29"/>
  <c r="Y19" i="29" s="1"/>
  <c r="Y17" i="29"/>
  <c r="F17" i="29"/>
  <c r="E17" i="29"/>
  <c r="Y16" i="29"/>
  <c r="Y15" i="29"/>
  <c r="K14" i="29"/>
  <c r="Y14" i="29" s="1"/>
  <c r="Y13" i="29"/>
  <c r="Y12" i="29"/>
  <c r="Y11" i="29"/>
  <c r="Y9" i="29"/>
  <c r="Y39" i="29" l="1"/>
  <c r="Y40" i="29"/>
  <c r="K39" i="29"/>
  <c r="R102" i="28" l="1"/>
  <c r="O102" i="28"/>
  <c r="P102" i="28" s="1"/>
  <c r="R96" i="28"/>
  <c r="O96" i="28"/>
  <c r="K96" i="28"/>
  <c r="R84" i="28"/>
  <c r="O84" i="28"/>
  <c r="K84" i="28"/>
  <c r="R70" i="28"/>
  <c r="O70" i="28"/>
  <c r="K70" i="28"/>
  <c r="R57" i="28"/>
  <c r="O57" i="28"/>
  <c r="K57" i="28"/>
  <c r="R34" i="28"/>
  <c r="O34" i="28"/>
  <c r="K34" i="28"/>
  <c r="R27" i="28"/>
  <c r="O27" i="28"/>
  <c r="K27" i="28"/>
  <c r="R23" i="28"/>
  <c r="O23" i="28"/>
  <c r="K23" i="28"/>
  <c r="R17" i="28"/>
  <c r="O17" i="28"/>
  <c r="K17" i="28"/>
  <c r="R13" i="28"/>
  <c r="O13" i="28"/>
  <c r="P13" i="28" s="1"/>
  <c r="K13" i="28"/>
  <c r="R8" i="28"/>
  <c r="O8" i="28"/>
  <c r="I20" i="27"/>
  <c r="H20" i="27"/>
  <c r="L19" i="27"/>
  <c r="K19" i="27"/>
  <c r="I19" i="27"/>
  <c r="H19" i="27"/>
  <c r="C19" i="27" l="1"/>
  <c r="C18" i="27"/>
  <c r="C12" i="27"/>
  <c r="C11" i="27"/>
  <c r="C10" i="27"/>
  <c r="C16" i="27" s="1"/>
  <c r="C8" i="27"/>
  <c r="I6" i="27"/>
  <c r="I5" i="27"/>
  <c r="I4" i="27"/>
  <c r="O32" i="6" l="1"/>
  <c r="N32" i="6"/>
  <c r="R30" i="6"/>
  <c r="Q30" i="6"/>
  <c r="R31" i="6"/>
  <c r="Q31" i="6"/>
  <c r="R32" i="6" l="1"/>
  <c r="Q32" i="6"/>
  <c r="O30" i="6" l="1"/>
  <c r="N31" i="6"/>
  <c r="N30" i="6"/>
  <c r="C35" i="6" l="1"/>
  <c r="C34" i="6"/>
  <c r="C33" i="6"/>
  <c r="G33" i="19" l="1"/>
  <c r="G31" i="19"/>
  <c r="G30" i="19"/>
  <c r="C21" i="6" l="1"/>
  <c r="C20" i="6"/>
  <c r="C19" i="6"/>
  <c r="C18" i="6"/>
  <c r="D35" i="6" s="1"/>
  <c r="C17" i="6"/>
  <c r="D34" i="6" s="1"/>
  <c r="C16" i="6"/>
  <c r="C57" i="2"/>
  <c r="D33" i="6" l="1"/>
  <c r="C30" i="6"/>
  <c r="C14" i="6"/>
  <c r="C6" i="2" l="1"/>
  <c r="C17" i="2" s="1"/>
  <c r="D3" i="2"/>
  <c r="D17" i="2" s="1"/>
</calcChain>
</file>

<file path=xl/sharedStrings.xml><?xml version="1.0" encoding="utf-8"?>
<sst xmlns="http://schemas.openxmlformats.org/spreadsheetml/2006/main" count="843" uniqueCount="224">
  <si>
    <t xml:space="preserve">CUENTA </t>
  </si>
  <si>
    <t>MES</t>
  </si>
  <si>
    <t>VALOR FIJO</t>
  </si>
  <si>
    <t xml:space="preserve">VALOR CELULAR </t>
  </si>
  <si>
    <t xml:space="preserve">ENERO </t>
  </si>
  <si>
    <t>CONSUMOS TELEFONIA ALSC SEMESTRE I 2018</t>
  </si>
  <si>
    <t>153902811 C19</t>
  </si>
  <si>
    <t>7989553C19</t>
  </si>
  <si>
    <t>4362929C19</t>
  </si>
  <si>
    <t>FEBRERO</t>
  </si>
  <si>
    <t>MARZO</t>
  </si>
  <si>
    <t>MARZO - ABRIL</t>
  </si>
  <si>
    <t>MAYO-JUNIO</t>
  </si>
  <si>
    <t>SEMESTRE 1</t>
  </si>
  <si>
    <t>CONTRATO VOZ IP 175/2017</t>
  </si>
  <si>
    <t>1 ENERO</t>
  </si>
  <si>
    <t>2 FEBRERO</t>
  </si>
  <si>
    <t>3 MARZO</t>
  </si>
  <si>
    <t>4 ABRIL</t>
  </si>
  <si>
    <t>5 MAYO</t>
  </si>
  <si>
    <t>6 JUNIO</t>
  </si>
  <si>
    <t>7 JULIO</t>
  </si>
  <si>
    <t>8 AGOSTO</t>
  </si>
  <si>
    <t>9 SEPTIEMBRE</t>
  </si>
  <si>
    <t>10 OCTUBRE</t>
  </si>
  <si>
    <t>11 NOVIEMBRE</t>
  </si>
  <si>
    <t>12 DICIEMBRE</t>
  </si>
  <si>
    <t/>
  </si>
  <si>
    <t>consumo energia alsc 2017 kw</t>
  </si>
  <si>
    <t>CONSUMOS TELEFONIA ALSC 2017</t>
  </si>
  <si>
    <t>PRESTADOR</t>
  </si>
  <si>
    <t>ETB</t>
  </si>
  <si>
    <t>FECHA</t>
  </si>
  <si>
    <t>VALOR PAGADO</t>
  </si>
  <si>
    <t>ENERO</t>
  </si>
  <si>
    <t>ABRIL</t>
  </si>
  <si>
    <t>MAYO</t>
  </si>
  <si>
    <t>JUNIO</t>
  </si>
  <si>
    <t>JULIO</t>
  </si>
  <si>
    <t>AGOSTO</t>
  </si>
  <si>
    <t>SEPTIEMBRE</t>
  </si>
  <si>
    <t>OCTUBRE</t>
  </si>
  <si>
    <t>NOVIEMBRE</t>
  </si>
  <si>
    <t>DICIEMBRE</t>
  </si>
  <si>
    <t>consumo energia alsc SEMESTRE 1 - 2018 kw</t>
  </si>
  <si>
    <t>ESTRATEGIAS O PROCEDIMIENTOS PARA DISMINUCION DEL CONSUMO</t>
  </si>
  <si>
    <t xml:space="preserve">Se realizó cambio de técnología de luz fluorescente a iluminación led en el 75 % de las instalaciones, asi mismo se realizó en 2017 y lo corrido de 2018 el cambio de equipos de computo con tecnologia eficiente conforme los lineamientos de secretariad e gobierno, esta estrategia se complementó con la adquisición de un sistema de red regulada en la vigencia 2017 para el suministro de energía a los equipos. Trimestralmente se realiza una campaña de consumo responsable de energía y para lo restante de 2018 se cambiará a tecnologia led la totalidad de la iluminación,  los equipos nuevos adeás se configuraron con esquema de hibernación despues de 15 minutos de inactividad. </t>
  </si>
  <si>
    <t>OBI134</t>
  </si>
  <si>
    <t>OLM922</t>
  </si>
  <si>
    <t>OLM923</t>
  </si>
  <si>
    <t>OLM924</t>
  </si>
  <si>
    <t>Placa Interna</t>
  </si>
  <si>
    <t xml:space="preserve">Fecha </t>
  </si>
  <si>
    <t>Cantidad</t>
  </si>
  <si>
    <t>Numero Venta</t>
  </si>
  <si>
    <t>Kilometraje</t>
  </si>
  <si>
    <t>PPU descuento</t>
  </si>
  <si>
    <t>Valor Total Descuento</t>
  </si>
  <si>
    <t>Producto</t>
  </si>
  <si>
    <t>DIESEL</t>
  </si>
  <si>
    <t>OBG716</t>
  </si>
  <si>
    <t>OBG717</t>
  </si>
  <si>
    <t>OBG829</t>
  </si>
  <si>
    <t>OBG830</t>
  </si>
  <si>
    <t>OBI544</t>
  </si>
  <si>
    <t>CORRIENTE</t>
  </si>
  <si>
    <t>SECRETARÍA DISTRITAL DE GOBIERNO</t>
  </si>
  <si>
    <t xml:space="preserve">TOTAL </t>
  </si>
  <si>
    <t>CARTA</t>
  </si>
  <si>
    <t>OFICIO</t>
  </si>
  <si>
    <t>PERIODO</t>
  </si>
  <si>
    <t>GUACAMAYAS</t>
  </si>
  <si>
    <t xml:space="preserve">CALVO SUR </t>
  </si>
  <si>
    <t>ADMINISTRATIVA</t>
  </si>
  <si>
    <t>Detalle consumos por sede semestre II- 2018</t>
  </si>
  <si>
    <t>Para 2019 se  realizó la firma con CONTRATO 262 DE 2018 de la misma modalidad con un valor para los doce meses  de $ 26.228.076.</t>
  </si>
  <si>
    <t>CONSUMOS DE SERVICIO DE FOTOCOPIADO DE LA ALCALDIA LOCAL DE SAN CRISTOBAL</t>
  </si>
  <si>
    <t>VIGENCIAS 2017 -  30 DE SEPT DE 2018</t>
  </si>
  <si>
    <t>ITEM</t>
  </si>
  <si>
    <t>RADICADO</t>
  </si>
  <si>
    <t>FECHA MES</t>
  </si>
  <si>
    <t>CONTRATISTA</t>
  </si>
  <si>
    <t xml:space="preserve">CONTRATO </t>
  </si>
  <si>
    <t>VALOR</t>
  </si>
  <si>
    <t>FACTURA</t>
  </si>
  <si>
    <t>SERTCO</t>
  </si>
  <si>
    <t>CPS 161-2016</t>
  </si>
  <si>
    <t>CPS 136-2017</t>
  </si>
  <si>
    <t>CPS-226-2018</t>
  </si>
  <si>
    <t>consumo vigencia 2017</t>
  </si>
  <si>
    <t>consumo vigencia 2018</t>
  </si>
  <si>
    <t>total</t>
  </si>
  <si>
    <t>consumo energia alsc TRIMESTRE 1 - 2019 kw</t>
  </si>
  <si>
    <t>MES DEL GASTO</t>
  </si>
  <si>
    <t xml:space="preserve">Las condiciones operativas del sistema de telefonía en 2017 mantenian quince lineas telefónicas en funcionamiento, sin conexión entre sedes, por lo anterior se concentró el sistema en el contrato 175/2017 en el cual el mismo prestador del servicio proporciona servicio de voz ip con 54 extensiones en conexion de las sede administrativa , inspecciones y calvo sur , asi como equipos de telefonia con cargo al mismo contrato, la comunicación a teléfonos moviles no genera cargos adicionales , la ejecución  del contrato fue  de $28,547,281 por un periodo de doce meses que inicio en diciembre de  2017 y finalizó en diciembre de 2018, solo tres telefonos estan habilitados para uso de telefonía movil sin generar facturción adicional. los contratos anteriores se suspendieron lo que se evidencia en la disminuicion de los pagos por factura en 2018. </t>
  </si>
  <si>
    <t>FOTOCOPIAS</t>
  </si>
  <si>
    <t>CONCEPTO</t>
  </si>
  <si>
    <t>Titulación</t>
  </si>
  <si>
    <t>CUENTA</t>
  </si>
  <si>
    <t>2738879-2</t>
  </si>
  <si>
    <t>VALOR FACTURADO</t>
  </si>
  <si>
    <t>KW CONSUMIDOS</t>
  </si>
  <si>
    <t>N8CO18</t>
  </si>
  <si>
    <t>PLACA DEL VEHICULO</t>
  </si>
  <si>
    <t>FECHA DEL COMPROBANTE</t>
  </si>
  <si>
    <t>TRIMESTRE I 2019</t>
  </si>
  <si>
    <t>2514894-2</t>
  </si>
  <si>
    <t>2061594-4, 1676895-9</t>
  </si>
  <si>
    <t>TRIMESTRE II 2019</t>
  </si>
  <si>
    <t>JUL 18 - SEP 15</t>
  </si>
  <si>
    <t>MAY 18 - JUL 17</t>
  </si>
  <si>
    <t>MAR 18 - MAY 17</t>
  </si>
  <si>
    <t>ENE 18 - MAR 17</t>
  </si>
  <si>
    <t>NOV 18 -ENE 17</t>
  </si>
  <si>
    <t>CONSUMO AGUA ALSC SEMESTRE 1 - 2018 METROS CÚBICOS</t>
  </si>
  <si>
    <t>SEP 16 - NOV 15</t>
  </si>
  <si>
    <t>CONSUMO AGUA ALSC 2017 METROS CÚBICOS</t>
  </si>
  <si>
    <t>MAYO 16 - JULIO 13</t>
  </si>
  <si>
    <t>JULIO 14 - SEPTIEMBRE12</t>
  </si>
  <si>
    <t>SEPTIEMBRE 13 - NOVIEMBRE 13</t>
  </si>
  <si>
    <t>Detalle consumos por sede trimestre I- 2019</t>
  </si>
  <si>
    <t>NOVIEMBRE 13 - ENERO 10</t>
  </si>
  <si>
    <t>ENERO 11 - MARZO 12</t>
  </si>
  <si>
    <t xml:space="preserve">M3 </t>
  </si>
  <si>
    <t>CONSUMO AGUA ALSC TRIMESTRE 1 - 2019 METROS CÚBICOS</t>
  </si>
  <si>
    <t xml:space="preserve">las insltaciomnes sanitarias de la sede administrativa fueron cambiandas a tecnologia de bajo consumo 4,8 litros por descarga en el 90 % de las 10 baterias existentes, trimestralmente se realiza una campaña de bajo consumo y se señalizaron los baños con elementos comunicativos del programa de ahorro de agua, durante 2018 se cambiaron a tecnologia tipo push seis  lavamanos de alto uso, casa del cosnumidor públicos y almacen. </t>
  </si>
  <si>
    <t>DIC 28/2018-FEB25/2019</t>
  </si>
  <si>
    <t>NO HA LLEGADO SIGUIENTE FACTURACION</t>
  </si>
  <si>
    <t>feb  26-abr 25</t>
  </si>
  <si>
    <t>MAR 12 - MAY 09</t>
  </si>
  <si>
    <t>ENERO 11 - MARZO 11</t>
  </si>
  <si>
    <t>11106730, 11442378</t>
  </si>
  <si>
    <t>CONSUMO COMBUSTIBLES ALSC TRIMESTRE II 2019</t>
  </si>
  <si>
    <t>Placa</t>
  </si>
  <si>
    <t>MOTO1</t>
  </si>
  <si>
    <t>RETRO</t>
  </si>
  <si>
    <t>PAGOS REALIZADOS COP 262 / 2018</t>
  </si>
  <si>
    <t>ORDEN DE PAGO</t>
  </si>
  <si>
    <t xml:space="preserve">CONTRATISTA </t>
  </si>
  <si>
    <t>MARZO 19/2019</t>
  </si>
  <si>
    <t>JUNIO 07/2019</t>
  </si>
  <si>
    <t xml:space="preserve">Responsable de diligenciamiento: </t>
  </si>
  <si>
    <t>RELACIÓN ENTREGA DE PAPEL  NIVEL LOCAL</t>
  </si>
  <si>
    <t>PROCESO</t>
  </si>
  <si>
    <t>DISTRIBUCIÓN</t>
  </si>
  <si>
    <t xml:space="preserve">FECHA DE ENTREGA * </t>
  </si>
  <si>
    <t>CANTIDAD</t>
  </si>
  <si>
    <t xml:space="preserve">FECHA DE 
 ENTREGA </t>
  </si>
  <si>
    <t xml:space="preserve">FECHA DE  
ENTREGA </t>
  </si>
  <si>
    <t xml:space="preserve">FECHA DE ENTREGA </t>
  </si>
  <si>
    <t>Servicio a la Ciudadanía</t>
  </si>
  <si>
    <t>Atención a la ciudadanía</t>
  </si>
  <si>
    <t>Macro Proceso de Derechos Humanos</t>
  </si>
  <si>
    <t>Fomento y protección de los DDHH</t>
  </si>
  <si>
    <t xml:space="preserve">Actividades asociadas a  la Gobernabilidad y Garantía de Derechos
</t>
  </si>
  <si>
    <t>Macro Proceso Gestión Territorial</t>
  </si>
  <si>
    <t xml:space="preserve">Gestión Pública Territorial Local </t>
  </si>
  <si>
    <t xml:space="preserve">Coordinación Normativa y Jurídica  </t>
  </si>
  <si>
    <t>15/03/2019, 01/03/2019</t>
  </si>
  <si>
    <t>Inspección, vigilancia y control</t>
  </si>
  <si>
    <t>Actividades de Inspección, vigilancia y control.</t>
  </si>
  <si>
    <t>Macro Proceso Gestión Corporativa</t>
  </si>
  <si>
    <t>Gestión Corporativa Local</t>
  </si>
  <si>
    <t xml:space="preserve">Coordinación Administrativa y Financiera </t>
  </si>
  <si>
    <t>17/01/2019, 16/01/2019</t>
  </si>
  <si>
    <t>Contratación</t>
  </si>
  <si>
    <t>25/01/2019, 17/01/2019</t>
  </si>
  <si>
    <t>buen trato</t>
  </si>
  <si>
    <t>subsidio c</t>
  </si>
  <si>
    <t>contabilidad</t>
  </si>
  <si>
    <t>archivo</t>
  </si>
  <si>
    <t>obras</t>
  </si>
  <si>
    <t>Gerencia de TIC</t>
  </si>
  <si>
    <t>Equipo tecnologías de la información</t>
  </si>
  <si>
    <t>Gestión del Patrimonio Documental</t>
  </si>
  <si>
    <t xml:space="preserve">Equipo Gestión documental </t>
  </si>
  <si>
    <t>CDI</t>
  </si>
  <si>
    <t xml:space="preserve">Macro Proceso Planeación Estratégica </t>
  </si>
  <si>
    <t>Planeación Institucional</t>
  </si>
  <si>
    <t xml:space="preserve">
Despacho</t>
  </si>
  <si>
    <t>planeación</t>
  </si>
  <si>
    <t>20/02/2019, 11/02/2019</t>
  </si>
  <si>
    <t xml:space="preserve">Comunicación Estratégica </t>
  </si>
  <si>
    <t>Oficinas de Prensa</t>
  </si>
  <si>
    <t>12/02/2019, 01-02-2019</t>
  </si>
  <si>
    <t xml:space="preserve">Relaciones Estratégicas </t>
  </si>
  <si>
    <t>Actividades asociadas a relaciones estratégicas</t>
  </si>
  <si>
    <t>* Si requiere INSERTAR más columnas comuniquesé con la Oficina Asesora de Planeación</t>
  </si>
  <si>
    <t>NUMERO COMPROBANTE DE COMPRA</t>
  </si>
  <si>
    <t xml:space="preserve">TIPO DE MANTENIMIENTO </t>
  </si>
  <si>
    <t>VALOR DE LA COMPRA</t>
  </si>
  <si>
    <t>MARZO DE 2018</t>
  </si>
  <si>
    <t>PREVENTIVO</t>
  </si>
  <si>
    <t>MIN001</t>
  </si>
  <si>
    <t>MAYO DE 2018</t>
  </si>
  <si>
    <t>JUNIO DE 2018</t>
  </si>
  <si>
    <t>AGOSTO DE 2018</t>
  </si>
  <si>
    <t>MOT001</t>
  </si>
  <si>
    <t>580M6</t>
  </si>
  <si>
    <t>NOVIEMBRE DE 2018</t>
  </si>
  <si>
    <t>ENERO DE 2019</t>
  </si>
  <si>
    <t>MARZO DE 2019</t>
  </si>
  <si>
    <t>I544</t>
  </si>
  <si>
    <t>ABRIL DE 2019</t>
  </si>
  <si>
    <t>IMPLEMENTACION DE UN PROYECTO INTEGRAL DE COMUNICACIONES QUE INVOLUCRE LA FORMULACION Y EJECUCION DE UN PLAN DE MEDIOS Y FORTELECIMIENTO A LOS MEDIOS LOCALES DE COMUNICACION Y UN EMPALME CON EL PROYECTO INTEGRAL DE COMUNICACIONES 2017 PARA SU CONTINUIDAD</t>
  </si>
  <si>
    <t>Impresos y  Publicaciones / Informacion</t>
  </si>
  <si>
    <t>3-1-2-02-04-00-0000-00 / 3-1-2-02-17-00-0000-00</t>
  </si>
  <si>
    <t>625/767</t>
  </si>
  <si>
    <t>1028/1027</t>
  </si>
  <si>
    <t>contrato comunicaciones 270/2018</t>
  </si>
  <si>
    <t xml:space="preserve"> OBJETO </t>
  </si>
  <si>
    <t>PROYECTO</t>
  </si>
  <si>
    <t>RUBRO</t>
  </si>
  <si>
    <t>No_CDP</t>
  </si>
  <si>
    <t>No_RP</t>
  </si>
  <si>
    <t>Fech_Registro</t>
  </si>
  <si>
    <t>Valor_Neto</t>
  </si>
  <si>
    <t>FECHA DE  SUSCRIPCION</t>
  </si>
  <si>
    <t xml:space="preserve">el contrato suscrito no ha recibido aun erogaciones durante la vigencia 2019 </t>
  </si>
  <si>
    <t xml:space="preserve">ABRIL </t>
  </si>
  <si>
    <t>CONTRATO FINALIZADO</t>
  </si>
  <si>
    <t>De acuerdo al plan programado para el año revisando y teniendo en cuenta los históricos del mantenimiento en busca de mayor economía en su ejecución, se hace seguimiento del control diario al estado real de los vehículos, donde cada conductor hace un chequeo general del mismo y reporta cualquier situación que evidencie.</t>
  </si>
  <si>
    <t>            El mantenimiento preventivo del parque automotor, debido a su diaria programación va presentando un elevado desgaste y agotamiento de sus partes, lo que amerita la prestación de un continuo y rápido servicio de mantenimiento preventivo y correctivo.</t>
  </si>
  <si>
    <t>Se le realiza un control al taller (UNION TEMPORAL JAKO MOTOR SAN CRISTOBAL 2017) cuando enviamos los vehículos del parque automotor de la Alcaldía local de San Cristóbal se hace un control de los tiempos indicados, reparación y repuestos durante su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</si>
</sst>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quot;$&quot;\ #,##0"/>
    <numFmt numFmtId="165" formatCode="_(&quot;$&quot;* #,##0.00_);_(&quot;$&quot;* \(#,##0.00\);_(&quot;$&quot;* &quot;-&quot;??_);_(@_)"/>
    <numFmt numFmtId="166" formatCode="_(&quot;$&quot;* #,##0_);_(&quot;$&quot;* \(#,##0\);_(&quot;$&quot;* &quot;-&quot;_);_(@_)"/>
    <numFmt numFmtId="167" formatCode="_(* #,##0.00_);_(* \(#,##0.00\);_(* &quot;-&quot;??_);_(@_)"/>
    <numFmt numFmtId="168" formatCode="yyyy\-mm\-dd;@"/>
    <numFmt numFmtId="169" formatCode="[$-10409]m/d/yyyy\ h:mm:ss\ AM/PM"/>
    <numFmt numFmtId="170" formatCode="[$-10409]&quot;$&quot;#,##0.00;\(&quot;$&quot;#,##0.00\)"/>
    <numFmt numFmtId="171" formatCode="_-* #,##0.00\ _€_-;\-* #,##0.00\ _€_-;_-* &quot;-&quot;??\ _€_-;_-@_-"/>
    <numFmt numFmtId="173" formatCode="[$-10409]m/d/yyyy\ h:mm:ss\ AM/PM"/>
  </numFmts>
  <fonts count="19">
    <font>
      <sz val="11"/>
      <color theme="1"/>
      <name val="Calibri"/>
      <family val="2"/>
      <scheme val="minor"/>
    </font>
    <font>
      <b/>
      <sz val="11"/>
      <color theme="1"/>
      <name val="Calibri"/>
      <family val="2"/>
      <scheme val="minor"/>
    </font>
    <font>
      <sz val="10"/>
      <name val="Arial"/>
      <family val="2"/>
    </font>
    <font>
      <u/>
      <sz val="10"/>
      <color indexed="12"/>
      <name val="Verdana"/>
      <family val="2"/>
    </font>
    <font>
      <b/>
      <sz val="11"/>
      <color indexed="8"/>
      <name val="Calibri"/>
      <family val="2"/>
    </font>
    <font>
      <sz val="11"/>
      <color indexed="8"/>
      <name val="Calibri"/>
      <family val="2"/>
      <scheme val="minor"/>
    </font>
    <font>
      <sz val="10"/>
      <color indexed="8"/>
      <name val="Century Gothic"/>
      <family val="2"/>
    </font>
    <font>
      <i/>
      <sz val="11"/>
      <color theme="1"/>
      <name val="Calibri"/>
      <family val="2"/>
      <scheme val="minor"/>
    </font>
    <font>
      <sz val="11"/>
      <color theme="1"/>
      <name val="Calibri"/>
      <family val="2"/>
      <scheme val="minor"/>
    </font>
    <font>
      <sz val="12"/>
      <color theme="1"/>
      <name val="Calibri"/>
      <family val="2"/>
      <scheme val="minor"/>
    </font>
    <font>
      <sz val="10"/>
      <color theme="1"/>
      <name val="Arial Narrow"/>
      <family val="2"/>
    </font>
    <font>
      <b/>
      <sz val="10"/>
      <color indexed="9"/>
      <name val="Century Gothic"/>
      <family val="2"/>
    </font>
    <font>
      <b/>
      <sz val="10"/>
      <name val="Arial"/>
      <family val="2"/>
    </font>
    <font>
      <b/>
      <sz val="10"/>
      <color indexed="8"/>
      <name val="Century Gothic"/>
      <family val="2"/>
    </font>
    <font>
      <sz val="11"/>
      <color rgb="FFFF0000"/>
      <name val="Calibri"/>
      <family val="2"/>
      <scheme val="minor"/>
    </font>
    <font>
      <sz val="11"/>
      <name val="Calibri"/>
      <family val="2"/>
      <scheme val="minor"/>
    </font>
    <font>
      <sz val="10"/>
      <color rgb="FF000000"/>
      <name val="Arial Narrow"/>
      <family val="2"/>
    </font>
    <font>
      <b/>
      <sz val="10"/>
      <color theme="1"/>
      <name val="Arial Narrow"/>
      <family val="2"/>
    </font>
    <font>
      <sz val="12"/>
      <color rgb="FF000000"/>
      <name val="Inherit"/>
    </font>
  </fonts>
  <fills count="8">
    <fill>
      <patternFill patternType="none"/>
    </fill>
    <fill>
      <patternFill patternType="gray125"/>
    </fill>
    <fill>
      <patternFill patternType="solid">
        <fgColor theme="0"/>
        <bgColor indexed="64"/>
      </patternFill>
    </fill>
    <fill>
      <patternFill patternType="solid">
        <fgColor indexed="9"/>
      </patternFill>
    </fill>
    <fill>
      <patternFill patternType="solid">
        <fgColor theme="4"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4" tint="0.5999938962981048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indexed="10"/>
      </left>
      <right style="thin">
        <color indexed="10"/>
      </right>
      <top/>
      <bottom style="thin">
        <color indexed="10"/>
      </bottom>
      <diagonal/>
    </border>
    <border>
      <left style="thin">
        <color indexed="10"/>
      </left>
      <right/>
      <top/>
      <bottom style="thin">
        <color indexed="10"/>
      </bottom>
      <diagonal/>
    </border>
    <border>
      <left style="thin">
        <color indexed="10"/>
      </left>
      <right style="thin">
        <color indexed="10"/>
      </right>
      <top/>
      <bottom/>
      <diagonal/>
    </border>
    <border>
      <left style="thin">
        <color indexed="10"/>
      </left>
      <right/>
      <top/>
      <bottom/>
      <diagonal/>
    </border>
    <border>
      <left/>
      <right/>
      <top/>
      <bottom style="thin">
        <color indexed="9"/>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right/>
      <top style="thin">
        <color indexed="10"/>
      </top>
      <bottom style="thin">
        <color indexed="10"/>
      </bottom>
      <diagonal/>
    </border>
    <border>
      <left style="thin">
        <color indexed="10"/>
      </left>
      <right style="thin">
        <color indexed="10"/>
      </right>
      <top style="thin">
        <color indexed="10"/>
      </top>
      <bottom/>
      <diagonal/>
    </border>
    <border>
      <left style="thin">
        <color indexed="9"/>
      </left>
      <right/>
      <top/>
      <bottom/>
      <diagonal/>
    </border>
    <border>
      <left/>
      <right style="thin">
        <color indexed="9"/>
      </right>
      <top/>
      <bottom/>
      <diagonal/>
    </border>
    <border>
      <left style="thin">
        <color indexed="9"/>
      </left>
      <right/>
      <top/>
      <bottom style="thin">
        <color indexed="9"/>
      </bottom>
      <diagonal/>
    </border>
    <border>
      <left/>
      <right style="thin">
        <color indexed="9"/>
      </right>
      <top/>
      <bottom style="thin">
        <color indexed="9"/>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thin">
        <color indexed="10"/>
      </left>
      <right style="thin">
        <color indexed="10"/>
      </right>
      <top style="thin">
        <color indexed="10"/>
      </top>
      <bottom style="thin">
        <color indexed="10"/>
      </bottom>
      <diagonal/>
    </border>
    <border>
      <left/>
      <right style="thin">
        <color indexed="10"/>
      </right>
      <top style="thin">
        <color indexed="10"/>
      </top>
      <bottom style="thin">
        <color indexed="10"/>
      </bottom>
      <diagonal/>
    </border>
    <border>
      <left/>
      <right/>
      <top style="thin">
        <color indexed="10"/>
      </top>
      <bottom style="thin">
        <color indexed="10"/>
      </bottom>
      <diagonal/>
    </border>
    <border>
      <left style="thin">
        <color indexed="10"/>
      </left>
      <right style="thin">
        <color indexed="10"/>
      </right>
      <top style="thin">
        <color indexed="10"/>
      </top>
      <bottom/>
      <diagonal/>
    </border>
  </borders>
  <cellStyleXfs count="10">
    <xf numFmtId="0" fontId="0" fillId="0" borderId="0"/>
    <xf numFmtId="0" fontId="2" fillId="0" borderId="0"/>
    <xf numFmtId="165"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3" fillId="0" borderId="0" applyNumberFormat="0" applyFill="0" applyBorder="0" applyAlignment="0" applyProtection="0">
      <alignment vertical="top"/>
      <protection locked="0"/>
    </xf>
    <xf numFmtId="0" fontId="5" fillId="0" borderId="0"/>
    <xf numFmtId="171" fontId="8" fillId="0" borderId="0" applyFont="0" applyFill="0" applyBorder="0" applyAlignment="0" applyProtection="0"/>
    <xf numFmtId="0" fontId="9" fillId="0" borderId="0"/>
    <xf numFmtId="43" fontId="8" fillId="0" borderId="0" applyFont="0" applyFill="0" applyBorder="0" applyAlignment="0" applyProtection="0"/>
  </cellStyleXfs>
  <cellXfs count="226">
    <xf numFmtId="0" fontId="0" fillId="0" borderId="0" xfId="0"/>
    <xf numFmtId="0" fontId="0" fillId="0" borderId="1" xfId="0" applyBorder="1"/>
    <xf numFmtId="0" fontId="0" fillId="0" borderId="10" xfId="0" applyBorder="1"/>
    <xf numFmtId="164" fontId="0" fillId="0" borderId="1" xfId="0" applyNumberFormat="1" applyBorder="1"/>
    <xf numFmtId="164" fontId="0" fillId="0" borderId="8" xfId="0" applyNumberFormat="1" applyBorder="1"/>
    <xf numFmtId="0" fontId="0" fillId="0" borderId="7"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1" fillId="0" borderId="7" xfId="0" applyFont="1" applyBorder="1" applyAlignment="1">
      <alignment horizontal="center" vertical="center"/>
    </xf>
    <xf numFmtId="0" fontId="1" fillId="0" borderId="1" xfId="0" applyFont="1" applyBorder="1"/>
    <xf numFmtId="0" fontId="1" fillId="0" borderId="8" xfId="0" applyFont="1" applyBorder="1"/>
    <xf numFmtId="0" fontId="0" fillId="0" borderId="12" xfId="0" applyBorder="1" applyAlignment="1">
      <alignment horizontal="center" vertical="center"/>
    </xf>
    <xf numFmtId="0" fontId="0" fillId="0" borderId="13" xfId="0" applyBorder="1"/>
    <xf numFmtId="164" fontId="0" fillId="0" borderId="13" xfId="0" applyNumberFormat="1" applyBorder="1"/>
    <xf numFmtId="164" fontId="0" fillId="0" borderId="14" xfId="0" applyNumberFormat="1" applyBorder="1"/>
    <xf numFmtId="0" fontId="2" fillId="0" borderId="0" xfId="1"/>
    <xf numFmtId="0" fontId="0" fillId="3" borderId="3" xfId="0" applyFill="1" applyBorder="1" applyAlignment="1" applyProtection="1">
      <alignment vertical="center"/>
      <protection locked="0"/>
    </xf>
    <xf numFmtId="0" fontId="1" fillId="0" borderId="0" xfId="0" applyFont="1"/>
    <xf numFmtId="0" fontId="1" fillId="0" borderId="0" xfId="0" applyFont="1" applyAlignment="1">
      <alignment horizontal="center" vertical="center"/>
    </xf>
    <xf numFmtId="0" fontId="0" fillId="0" borderId="0" xfId="0" applyFill="1" applyBorder="1" applyAlignment="1">
      <alignment horizontal="center" vertical="center"/>
    </xf>
    <xf numFmtId="0" fontId="0" fillId="3" borderId="17" xfId="0" applyFill="1" applyBorder="1" applyAlignment="1" applyProtection="1">
      <alignment vertical="center"/>
      <protection locked="0"/>
    </xf>
    <xf numFmtId="0" fontId="4" fillId="0" borderId="2" xfId="0" applyFont="1" applyFill="1" applyBorder="1" applyAlignment="1">
      <alignment vertical="center"/>
    </xf>
    <xf numFmtId="0" fontId="1" fillId="0" borderId="3" xfId="0" applyFont="1" applyBorder="1"/>
    <xf numFmtId="0" fontId="1" fillId="0" borderId="0" xfId="0" applyFont="1" applyBorder="1" applyAlignment="1">
      <alignment horizontal="center" vertical="center"/>
    </xf>
    <xf numFmtId="164" fontId="0" fillId="0" borderId="0" xfId="0" applyNumberFormat="1"/>
    <xf numFmtId="0" fontId="1" fillId="0" borderId="1" xfId="0" applyFont="1" applyBorder="1" applyAlignment="1">
      <alignment horizontal="center" vertical="center"/>
    </xf>
    <xf numFmtId="164" fontId="1" fillId="0" borderId="1" xfId="0" applyNumberFormat="1" applyFont="1" applyFill="1" applyBorder="1" applyAlignment="1">
      <alignment horizontal="center" vertical="center"/>
    </xf>
    <xf numFmtId="168" fontId="0" fillId="0" borderId="1" xfId="0" applyNumberForma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164" fontId="1" fillId="0" borderId="0" xfId="0" applyNumberFormat="1" applyFont="1"/>
    <xf numFmtId="0" fontId="2" fillId="0" borderId="23" xfId="1" applyBorder="1" applyAlignment="1" applyProtection="1">
      <alignment vertical="top" wrapText="1"/>
      <protection locked="0"/>
    </xf>
    <xf numFmtId="0" fontId="0" fillId="2" borderId="0" xfId="0" applyFill="1"/>
    <xf numFmtId="0" fontId="0" fillId="3" borderId="0" xfId="0" applyFill="1" applyBorder="1" applyAlignment="1" applyProtection="1">
      <alignment vertical="center"/>
      <protection locked="0"/>
    </xf>
    <xf numFmtId="0" fontId="0" fillId="0" borderId="18" xfId="0" applyBorder="1" applyAlignment="1">
      <alignment horizontal="center" vertical="center"/>
    </xf>
    <xf numFmtId="0" fontId="1" fillId="0" borderId="18" xfId="0" applyFont="1" applyBorder="1" applyAlignment="1">
      <alignment horizontal="center" vertical="center"/>
    </xf>
    <xf numFmtId="171" fontId="0" fillId="0" borderId="0" xfId="7" applyFont="1"/>
    <xf numFmtId="1" fontId="0" fillId="0" borderId="0" xfId="7" applyNumberFormat="1" applyFont="1"/>
    <xf numFmtId="15" fontId="0" fillId="0" borderId="0" xfId="0" applyNumberFormat="1"/>
    <xf numFmtId="171" fontId="0" fillId="0" borderId="0" xfId="0" applyNumberFormat="1"/>
    <xf numFmtId="14" fontId="0" fillId="0" borderId="0" xfId="0" applyNumberFormat="1"/>
    <xf numFmtId="0" fontId="9" fillId="0" borderId="0" xfId="8"/>
    <xf numFmtId="0" fontId="1" fillId="0" borderId="18" xfId="0" applyFont="1" applyBorder="1" applyAlignment="1">
      <alignment horizontal="center" vertical="center"/>
    </xf>
    <xf numFmtId="0" fontId="0" fillId="3" borderId="1" xfId="0" applyFill="1" applyBorder="1" applyAlignment="1" applyProtection="1">
      <alignment vertical="center"/>
      <protection locked="0"/>
    </xf>
    <xf numFmtId="164" fontId="0" fillId="0" borderId="18" xfId="0" applyNumberFormat="1" applyBorder="1" applyAlignment="1">
      <alignment horizontal="center" vertical="center"/>
    </xf>
    <xf numFmtId="0" fontId="0" fillId="0" borderId="0" xfId="0" applyBorder="1"/>
    <xf numFmtId="0" fontId="1" fillId="0" borderId="0" xfId="0" applyFon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0" fontId="2" fillId="0" borderId="19" xfId="1" applyBorder="1" applyAlignment="1" applyProtection="1">
      <alignment horizontal="center" vertical="center" wrapText="1"/>
      <protection locked="0"/>
    </xf>
    <xf numFmtId="0" fontId="2" fillId="0" borderId="23" xfId="1" applyBorder="1" applyAlignment="1" applyProtection="1">
      <alignment horizontal="center" vertical="center" wrapText="1"/>
      <protection locked="0"/>
    </xf>
    <xf numFmtId="0" fontId="2" fillId="0" borderId="0" xfId="1" applyAlignment="1">
      <alignment horizontal="center" vertical="center"/>
    </xf>
    <xf numFmtId="0" fontId="1" fillId="0" borderId="0" xfId="0" applyFont="1" applyAlignment="1"/>
    <xf numFmtId="164" fontId="0" fillId="0" borderId="0" xfId="0" applyNumberFormat="1" applyAlignment="1">
      <alignment horizontal="right"/>
    </xf>
    <xf numFmtId="43" fontId="10" fillId="4" borderId="1" xfId="4" applyNumberFormat="1" applyFont="1" applyFill="1" applyBorder="1" applyAlignment="1">
      <alignment horizontal="right" vertical="center" wrapText="1"/>
    </xf>
    <xf numFmtId="0" fontId="2" fillId="0" borderId="21" xfId="1" applyBorder="1" applyAlignment="1" applyProtection="1">
      <alignment horizontal="center" vertical="center" wrapText="1"/>
      <protection locked="0"/>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0" fillId="0" borderId="0" xfId="0" applyAlignment="1">
      <alignment horizontal="center" vertical="center" wrapText="1"/>
    </xf>
    <xf numFmtId="0" fontId="1" fillId="0" borderId="0" xfId="0" applyFont="1" applyAlignment="1">
      <alignment horizontal="center"/>
    </xf>
    <xf numFmtId="0" fontId="2" fillId="0" borderId="21" xfId="1" applyBorder="1" applyAlignment="1" applyProtection="1">
      <alignment horizontal="center" vertical="center" wrapText="1"/>
      <protection locked="0"/>
    </xf>
    <xf numFmtId="0" fontId="0" fillId="0" borderId="0" xfId="0" applyAlignment="1">
      <alignment horizontal="center" vertical="center" wrapText="1"/>
    </xf>
    <xf numFmtId="0" fontId="1" fillId="0" borderId="0" xfId="0" applyFont="1" applyBorder="1" applyAlignment="1">
      <alignment vertical="center"/>
    </xf>
    <xf numFmtId="0" fontId="0" fillId="3" borderId="1" xfId="0" applyFill="1" applyBorder="1" applyAlignment="1" applyProtection="1">
      <alignment horizontal="center" vertical="center"/>
      <protection locked="0"/>
    </xf>
    <xf numFmtId="0" fontId="0" fillId="0" borderId="29" xfId="0" applyBorder="1"/>
    <xf numFmtId="0" fontId="1" fillId="0" borderId="29" xfId="0" applyFont="1" applyBorder="1" applyAlignment="1">
      <alignment horizontal="center" vertical="center"/>
    </xf>
    <xf numFmtId="0" fontId="0" fillId="0" borderId="29" xfId="0" applyBorder="1" applyAlignment="1">
      <alignment horizontal="center" vertical="center"/>
    </xf>
    <xf numFmtId="164" fontId="0" fillId="0" borderId="29" xfId="0" applyNumberFormat="1" applyBorder="1" applyAlignment="1">
      <alignment horizontal="center" vertical="center" wrapText="1"/>
    </xf>
    <xf numFmtId="0" fontId="2" fillId="0" borderId="0" xfId="1" applyAlignment="1"/>
    <xf numFmtId="0" fontId="2" fillId="0" borderId="34" xfId="1" applyBorder="1" applyAlignment="1" applyProtection="1">
      <alignment vertical="top" wrapText="1"/>
      <protection locked="0"/>
    </xf>
    <xf numFmtId="0" fontId="11" fillId="0" borderId="31" xfId="1" applyFont="1" applyBorder="1" applyAlignment="1" applyProtection="1">
      <alignment vertical="top" wrapText="1" readingOrder="1"/>
      <protection locked="0"/>
    </xf>
    <xf numFmtId="0" fontId="11" fillId="0" borderId="31" xfId="1" applyFont="1" applyBorder="1" applyAlignment="1" applyProtection="1">
      <alignment horizontal="center" vertical="center" wrapText="1" readingOrder="1"/>
      <protection locked="0"/>
    </xf>
    <xf numFmtId="0" fontId="2" fillId="0" borderId="30" xfId="1" applyBorder="1" applyAlignment="1" applyProtection="1">
      <alignment vertical="top" wrapText="1"/>
      <protection locked="0"/>
    </xf>
    <xf numFmtId="0" fontId="2" fillId="0" borderId="35" xfId="1" applyBorder="1" applyAlignment="1" applyProtection="1">
      <alignment vertical="top" wrapText="1"/>
      <protection locked="0"/>
    </xf>
    <xf numFmtId="169" fontId="6" fillId="0" borderId="31" xfId="1" applyNumberFormat="1" applyFont="1" applyBorder="1" applyAlignment="1" applyProtection="1">
      <alignment vertical="top" wrapText="1" readingOrder="1"/>
      <protection locked="0"/>
    </xf>
    <xf numFmtId="0" fontId="6" fillId="0" borderId="31" xfId="1" applyFont="1" applyBorder="1" applyAlignment="1" applyProtection="1">
      <alignment vertical="top" wrapText="1" readingOrder="1"/>
      <protection locked="0"/>
    </xf>
    <xf numFmtId="170" fontId="6" fillId="0" borderId="31" xfId="1" applyNumberFormat="1" applyFont="1" applyBorder="1" applyAlignment="1" applyProtection="1">
      <alignment horizontal="center" vertical="center" wrapText="1" readingOrder="1"/>
      <protection locked="0"/>
    </xf>
    <xf numFmtId="0" fontId="2" fillId="0" borderId="19" xfId="1" applyBorder="1" applyAlignment="1" applyProtection="1">
      <alignment horizontal="center" vertical="center" wrapText="1"/>
      <protection locked="0"/>
    </xf>
    <xf numFmtId="0" fontId="12" fillId="0" borderId="0" xfId="1" applyFont="1"/>
    <xf numFmtId="0" fontId="12" fillId="0" borderId="34" xfId="1" applyFont="1" applyBorder="1" applyAlignment="1" applyProtection="1">
      <alignment vertical="top" wrapText="1"/>
      <protection locked="0"/>
    </xf>
    <xf numFmtId="0" fontId="12" fillId="0" borderId="21" xfId="1" applyFont="1" applyBorder="1" applyAlignment="1" applyProtection="1">
      <alignment horizontal="center" vertical="center" wrapText="1"/>
      <protection locked="0"/>
    </xf>
    <xf numFmtId="0" fontId="12" fillId="0" borderId="22" xfId="1" applyFont="1" applyBorder="1" applyAlignment="1" applyProtection="1">
      <alignment vertical="top" wrapText="1"/>
      <protection locked="0"/>
    </xf>
    <xf numFmtId="169" fontId="13" fillId="0" borderId="31" xfId="1" applyNumberFormat="1" applyFont="1" applyBorder="1" applyAlignment="1" applyProtection="1">
      <alignment vertical="top" wrapText="1" readingOrder="1"/>
      <protection locked="0"/>
    </xf>
    <xf numFmtId="0" fontId="13" fillId="0" borderId="31" xfId="1" applyFont="1" applyBorder="1" applyAlignment="1" applyProtection="1">
      <alignment vertical="top" wrapText="1" readingOrder="1"/>
      <protection locked="0"/>
    </xf>
    <xf numFmtId="0" fontId="13" fillId="0" borderId="30" xfId="1" applyFont="1" applyBorder="1" applyAlignment="1" applyProtection="1">
      <alignment vertical="top" wrapText="1" readingOrder="1"/>
      <protection locked="0"/>
    </xf>
    <xf numFmtId="0" fontId="12" fillId="0" borderId="30" xfId="1" applyFont="1" applyBorder="1" applyAlignment="1" applyProtection="1">
      <alignment vertical="top" wrapText="1"/>
      <protection locked="0"/>
    </xf>
    <xf numFmtId="0" fontId="12" fillId="0" borderId="32" xfId="1" applyFont="1" applyBorder="1" applyAlignment="1" applyProtection="1">
      <alignment vertical="top" wrapText="1"/>
      <protection locked="0"/>
    </xf>
    <xf numFmtId="170" fontId="13" fillId="0" borderId="31" xfId="1" applyNumberFormat="1" applyFont="1" applyBorder="1" applyAlignment="1" applyProtection="1">
      <alignment horizontal="center" vertical="center" wrapText="1" readingOrder="1"/>
      <protection locked="0"/>
    </xf>
    <xf numFmtId="0" fontId="12" fillId="0" borderId="35" xfId="1" applyFont="1" applyBorder="1" applyAlignment="1" applyProtection="1">
      <alignment vertical="top" wrapText="1"/>
      <protection locked="0"/>
    </xf>
    <xf numFmtId="0" fontId="13" fillId="0" borderId="19" xfId="1" applyFont="1" applyBorder="1" applyAlignment="1" applyProtection="1">
      <alignment horizontal="center" vertical="center" wrapText="1" readingOrder="1"/>
      <protection locked="0"/>
    </xf>
    <xf numFmtId="0" fontId="12" fillId="0" borderId="20" xfId="1" applyFont="1" applyBorder="1" applyAlignment="1" applyProtection="1">
      <alignment vertical="top" wrapText="1"/>
      <protection locked="0"/>
    </xf>
    <xf numFmtId="0" fontId="12" fillId="0" borderId="19" xfId="1" applyFont="1" applyBorder="1" applyAlignment="1" applyProtection="1">
      <alignment vertical="top" wrapText="1"/>
      <protection locked="0"/>
    </xf>
    <xf numFmtId="0" fontId="12" fillId="0" borderId="19" xfId="1" applyFont="1" applyBorder="1" applyAlignment="1" applyProtection="1">
      <alignment horizontal="center" vertical="center" wrapText="1"/>
      <protection locked="0"/>
    </xf>
    <xf numFmtId="0" fontId="2" fillId="0" borderId="21" xfId="1" applyFont="1" applyBorder="1" applyAlignment="1" applyProtection="1">
      <alignment horizontal="center" vertical="center" wrapText="1"/>
      <protection locked="0"/>
    </xf>
    <xf numFmtId="0" fontId="2" fillId="0" borderId="21" xfId="1" applyBorder="1" applyAlignment="1" applyProtection="1">
      <alignment vertical="top" wrapText="1"/>
      <protection locked="0"/>
    </xf>
    <xf numFmtId="0" fontId="2" fillId="0" borderId="19" xfId="1" applyBorder="1" applyAlignment="1" applyProtection="1">
      <alignment vertical="top" wrapText="1"/>
      <protection locked="0"/>
    </xf>
    <xf numFmtId="170" fontId="13" fillId="0" borderId="31" xfId="1" applyNumberFormat="1" applyFont="1" applyBorder="1" applyAlignment="1" applyProtection="1">
      <alignment vertical="top" wrapText="1" readingOrder="1"/>
      <protection locked="0"/>
    </xf>
    <xf numFmtId="0" fontId="2" fillId="0" borderId="21" xfId="1" applyFont="1" applyBorder="1" applyAlignment="1" applyProtection="1">
      <alignment horizontal="center" vertical="center" wrapText="1"/>
      <protection locked="0"/>
    </xf>
    <xf numFmtId="0" fontId="12" fillId="0" borderId="19" xfId="1" applyFont="1" applyBorder="1" applyAlignment="1" applyProtection="1">
      <alignment horizontal="center" vertical="top" wrapText="1"/>
      <protection locked="0"/>
    </xf>
    <xf numFmtId="0" fontId="2" fillId="0" borderId="21" xfId="1" applyFont="1" applyBorder="1" applyAlignment="1" applyProtection="1">
      <alignment vertical="top" wrapText="1"/>
      <protection locked="0"/>
    </xf>
    <xf numFmtId="0" fontId="2" fillId="0" borderId="19" xfId="1" applyFont="1" applyBorder="1" applyAlignment="1" applyProtection="1">
      <alignment vertical="top" wrapText="1"/>
      <protection locked="0"/>
    </xf>
    <xf numFmtId="0" fontId="12" fillId="0" borderId="0" xfId="1" applyFont="1" applyBorder="1" applyAlignment="1" applyProtection="1">
      <alignment vertical="top" wrapText="1"/>
      <protection locked="0"/>
    </xf>
    <xf numFmtId="169" fontId="13" fillId="0" borderId="0" xfId="1" applyNumberFormat="1" applyFont="1" applyBorder="1" applyAlignment="1" applyProtection="1">
      <alignment vertical="top" wrapText="1" readingOrder="1"/>
      <protection locked="0"/>
    </xf>
    <xf numFmtId="0" fontId="13" fillId="0" borderId="0" xfId="1" applyFont="1" applyBorder="1" applyAlignment="1" applyProtection="1">
      <alignment vertical="top" wrapText="1" readingOrder="1"/>
      <protection locked="0"/>
    </xf>
    <xf numFmtId="170" fontId="13" fillId="0" borderId="0" xfId="1" applyNumberFormat="1" applyFont="1" applyBorder="1" applyAlignment="1" applyProtection="1">
      <alignment horizontal="center" vertical="center" wrapText="1" readingOrder="1"/>
      <protection locked="0"/>
    </xf>
    <xf numFmtId="0" fontId="2" fillId="0" borderId="36" xfId="1" applyBorder="1" applyAlignment="1" applyProtection="1">
      <alignment vertical="top" wrapText="1"/>
      <protection locked="0"/>
    </xf>
    <xf numFmtId="0" fontId="2" fillId="0" borderId="37" xfId="1" applyBorder="1" applyAlignment="1" applyProtection="1">
      <alignment vertical="top" wrapText="1"/>
      <protection locked="0"/>
    </xf>
    <xf numFmtId="164" fontId="0" fillId="0" borderId="29" xfId="0" applyNumberFormat="1" applyBorder="1" applyAlignment="1">
      <alignment horizontal="center" vertical="center"/>
    </xf>
    <xf numFmtId="0" fontId="6" fillId="0" borderId="21" xfId="1" applyFont="1" applyBorder="1" applyAlignment="1" applyProtection="1">
      <alignment horizontal="center" vertical="center" wrapText="1" readingOrder="1"/>
      <protection locked="0"/>
    </xf>
    <xf numFmtId="0" fontId="2" fillId="0" borderId="21" xfId="1" applyBorder="1" applyAlignment="1" applyProtection="1">
      <alignment horizontal="center" vertical="center" wrapText="1"/>
      <protection locked="0"/>
    </xf>
    <xf numFmtId="0" fontId="2" fillId="0" borderId="22" xfId="1" applyBorder="1" applyAlignment="1" applyProtection="1">
      <alignment vertical="top" wrapText="1"/>
      <protection locked="0"/>
    </xf>
    <xf numFmtId="0" fontId="6" fillId="0" borderId="31" xfId="1" applyFont="1" applyBorder="1" applyAlignment="1" applyProtection="1">
      <alignment vertical="top" wrapText="1" readingOrder="1"/>
      <protection locked="0"/>
    </xf>
    <xf numFmtId="0" fontId="6" fillId="0" borderId="30" xfId="1" applyFont="1" applyBorder="1" applyAlignment="1" applyProtection="1">
      <alignment vertical="top" wrapText="1" readingOrder="1"/>
      <protection locked="0"/>
    </xf>
    <xf numFmtId="0" fontId="2" fillId="0" borderId="30" xfId="1" applyBorder="1" applyAlignment="1" applyProtection="1">
      <alignment vertical="top" wrapText="1"/>
      <protection locked="0"/>
    </xf>
    <xf numFmtId="0" fontId="2" fillId="0" borderId="32" xfId="1" applyBorder="1" applyAlignment="1" applyProtection="1">
      <alignment vertical="top" wrapText="1"/>
      <protection locked="0"/>
    </xf>
    <xf numFmtId="0" fontId="2" fillId="0" borderId="21" xfId="1" applyFont="1" applyBorder="1" applyAlignment="1" applyProtection="1">
      <alignment horizontal="center" vertical="top" wrapText="1"/>
      <protection locked="0"/>
    </xf>
    <xf numFmtId="0" fontId="2" fillId="0" borderId="21" xfId="1" applyBorder="1" applyAlignment="1" applyProtection="1">
      <alignment horizontal="center" vertical="top" wrapText="1"/>
      <protection locked="0"/>
    </xf>
    <xf numFmtId="0" fontId="2" fillId="0" borderId="33" xfId="1" applyFont="1" applyBorder="1" applyAlignment="1" applyProtection="1">
      <alignment horizontal="center" vertical="top" wrapText="1"/>
      <protection locked="0"/>
    </xf>
    <xf numFmtId="0" fontId="2" fillId="0" borderId="20" xfId="1" applyBorder="1" applyAlignment="1" applyProtection="1">
      <alignment vertical="top" wrapText="1"/>
      <protection locked="0"/>
    </xf>
    <xf numFmtId="0" fontId="2" fillId="0" borderId="19" xfId="1" applyBorder="1" applyAlignment="1" applyProtection="1">
      <alignment horizontal="center" vertical="top" wrapText="1"/>
      <protection locked="0"/>
    </xf>
    <xf numFmtId="0" fontId="6" fillId="0" borderId="33" xfId="1" applyFont="1" applyBorder="1" applyAlignment="1" applyProtection="1">
      <alignment horizontal="center" vertical="center" wrapText="1" readingOrder="1"/>
      <protection locked="0"/>
    </xf>
    <xf numFmtId="0" fontId="6" fillId="0" borderId="19" xfId="1" applyFont="1" applyBorder="1" applyAlignment="1" applyProtection="1">
      <alignment horizontal="center" vertical="center" wrapText="1" readingOrder="1"/>
      <protection locked="0"/>
    </xf>
    <xf numFmtId="0" fontId="2" fillId="0" borderId="21" xfId="1" applyFont="1" applyBorder="1" applyAlignment="1" applyProtection="1">
      <alignment horizontal="center" vertical="center" wrapText="1"/>
      <protection locked="0"/>
    </xf>
    <xf numFmtId="0" fontId="2" fillId="0" borderId="19" xfId="1" applyBorder="1" applyAlignment="1" applyProtection="1">
      <alignment horizontal="center" vertical="center" wrapText="1"/>
      <protection locked="0"/>
    </xf>
    <xf numFmtId="0" fontId="2" fillId="0" borderId="33" xfId="1" applyFont="1" applyBorder="1" applyAlignment="1" applyProtection="1">
      <alignment horizontal="center" vertical="center" wrapText="1"/>
      <protection locked="0"/>
    </xf>
    <xf numFmtId="0" fontId="2" fillId="0" borderId="19" xfId="1" applyFont="1" applyBorder="1" applyAlignment="1" applyProtection="1">
      <alignment horizontal="center" vertical="center" wrapText="1"/>
      <protection locked="0"/>
    </xf>
    <xf numFmtId="0" fontId="2" fillId="0" borderId="33" xfId="1" applyBorder="1" applyAlignment="1" applyProtection="1">
      <alignment horizontal="center" vertical="center" wrapText="1"/>
      <protection locked="0"/>
    </xf>
    <xf numFmtId="0" fontId="11" fillId="0" borderId="31" xfId="1" applyFont="1" applyBorder="1" applyAlignment="1" applyProtection="1">
      <alignment vertical="top" wrapText="1" readingOrder="1"/>
      <protection locked="0"/>
    </xf>
    <xf numFmtId="0" fontId="11" fillId="0" borderId="30" xfId="1" applyFont="1" applyBorder="1" applyAlignment="1" applyProtection="1">
      <alignment vertical="top" wrapText="1" readingOrder="1"/>
      <protection locked="0"/>
    </xf>
    <xf numFmtId="0" fontId="0" fillId="0" borderId="0" xfId="0" applyAlignment="1">
      <alignment horizontal="center" wrapText="1"/>
    </xf>
    <xf numFmtId="0" fontId="1" fillId="0" borderId="16" xfId="0" applyFont="1" applyBorder="1" applyAlignment="1">
      <alignment horizont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29" xfId="0" applyFont="1" applyBorder="1" applyAlignment="1">
      <alignment horizontal="center" vertical="center"/>
    </xf>
    <xf numFmtId="0" fontId="1" fillId="3" borderId="0" xfId="0" applyFont="1" applyFill="1" applyBorder="1" applyAlignment="1" applyProtection="1">
      <alignment horizontal="center" vertical="center" wrapText="1"/>
      <protection locked="0"/>
    </xf>
    <xf numFmtId="0" fontId="0" fillId="0" borderId="0" xfId="0" applyAlignment="1">
      <alignment horizontal="center"/>
    </xf>
    <xf numFmtId="0" fontId="0" fillId="0" borderId="28" xfId="0" applyBorder="1" applyAlignment="1">
      <alignment horizontal="center"/>
    </xf>
    <xf numFmtId="0" fontId="0" fillId="0" borderId="16" xfId="0" applyBorder="1" applyAlignment="1">
      <alignment horizontal="center" wrapText="1"/>
    </xf>
    <xf numFmtId="0" fontId="0" fillId="3" borderId="0" xfId="0" applyFill="1" applyBorder="1" applyAlignment="1" applyProtection="1">
      <alignment horizontal="justify" vertical="center" wrapText="1"/>
      <protection locked="0"/>
    </xf>
    <xf numFmtId="0" fontId="1" fillId="0" borderId="18" xfId="0" applyFont="1" applyBorder="1" applyAlignment="1">
      <alignment horizontal="center" vertical="center"/>
    </xf>
    <xf numFmtId="0" fontId="1" fillId="0" borderId="0" xfId="0" applyFont="1" applyBorder="1" applyAlignment="1">
      <alignment horizontal="center" vertical="center"/>
    </xf>
    <xf numFmtId="0" fontId="1" fillId="0" borderId="27" xfId="0" applyFont="1" applyBorder="1" applyAlignment="1">
      <alignment horizontal="center" vertical="center"/>
    </xf>
    <xf numFmtId="0" fontId="1" fillId="0" borderId="24" xfId="0" applyFont="1" applyBorder="1" applyAlignment="1">
      <alignment horizontal="center" vertical="center"/>
    </xf>
    <xf numFmtId="0" fontId="1" fillId="0" borderId="1" xfId="0" applyFont="1" applyBorder="1" applyAlignment="1">
      <alignment horizontal="center" vertical="center"/>
    </xf>
    <xf numFmtId="168" fontId="0" fillId="0" borderId="1" xfId="0" applyNumberFormat="1" applyBorder="1" applyAlignment="1">
      <alignment horizontal="center" vertical="center"/>
    </xf>
    <xf numFmtId="0" fontId="0" fillId="0" borderId="0" xfId="0" applyAlignment="1">
      <alignment horizontal="center" vertical="center" wrapText="1"/>
    </xf>
    <xf numFmtId="164" fontId="0" fillId="0" borderId="10" xfId="0" applyNumberFormat="1" applyBorder="1" applyAlignment="1">
      <alignment horizontal="center"/>
    </xf>
    <xf numFmtId="164" fontId="0" fillId="0" borderId="11" xfId="0" applyNumberFormat="1" applyBorder="1" applyAlignment="1">
      <alignment horizontal="center"/>
    </xf>
    <xf numFmtId="0" fontId="1" fillId="0" borderId="38" xfId="0" applyFont="1" applyBorder="1"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2" borderId="0" xfId="0" applyFont="1" applyFill="1" applyAlignment="1">
      <alignment horizontal="center"/>
    </xf>
    <xf numFmtId="0" fontId="1" fillId="2" borderId="0" xfId="0" applyFont="1" applyFill="1" applyAlignment="1">
      <alignment horizontal="center"/>
    </xf>
    <xf numFmtId="0" fontId="1" fillId="0" borderId="0" xfId="0" applyFont="1" applyAlignment="1">
      <alignment horizontal="left"/>
    </xf>
    <xf numFmtId="0" fontId="1" fillId="0" borderId="0" xfId="0" applyFont="1" applyAlignment="1">
      <alignment horizontal="left"/>
    </xf>
    <xf numFmtId="0" fontId="1" fillId="4" borderId="29" xfId="0" applyFont="1" applyFill="1" applyBorder="1" applyAlignment="1">
      <alignment horizontal="center"/>
    </xf>
    <xf numFmtId="0" fontId="1" fillId="5" borderId="29" xfId="0" applyFont="1" applyFill="1" applyBorder="1" applyAlignment="1">
      <alignment horizontal="center"/>
    </xf>
    <xf numFmtId="0" fontId="1" fillId="5" borderId="29" xfId="0" applyFont="1" applyFill="1" applyBorder="1" applyAlignment="1">
      <alignment horizontal="center" wrapText="1"/>
    </xf>
    <xf numFmtId="0" fontId="1" fillId="5" borderId="25" xfId="0" applyFont="1" applyFill="1" applyBorder="1" applyAlignment="1">
      <alignment horizontal="center" wrapText="1"/>
    </xf>
    <xf numFmtId="0" fontId="1" fillId="5" borderId="26" xfId="0" applyFont="1" applyFill="1" applyBorder="1" applyAlignment="1">
      <alignment horizontal="center" wrapText="1"/>
    </xf>
    <xf numFmtId="0" fontId="1" fillId="5" borderId="25" xfId="0" applyFont="1" applyFill="1" applyBorder="1" applyAlignment="1">
      <alignment horizontal="center" wrapText="1"/>
    </xf>
    <xf numFmtId="0" fontId="1" fillId="5" borderId="26" xfId="0" applyFont="1" applyFill="1" applyBorder="1" applyAlignment="1">
      <alignment horizontal="center" wrapText="1"/>
    </xf>
    <xf numFmtId="0" fontId="1" fillId="6" borderId="29" xfId="0" applyFont="1" applyFill="1" applyBorder="1" applyAlignment="1"/>
    <xf numFmtId="0" fontId="0" fillId="0" borderId="29" xfId="0" applyFont="1" applyBorder="1" applyAlignment="1">
      <alignment horizontal="left"/>
    </xf>
    <xf numFmtId="0" fontId="0" fillId="0" borderId="29" xfId="0" applyBorder="1" applyAlignment="1"/>
    <xf numFmtId="14" fontId="0" fillId="0" borderId="29" xfId="0" applyNumberFormat="1" applyBorder="1" applyAlignment="1"/>
    <xf numFmtId="0" fontId="0" fillId="0" borderId="0" xfId="0" applyFont="1" applyBorder="1" applyAlignment="1">
      <alignment horizontal="left"/>
    </xf>
    <xf numFmtId="14" fontId="0" fillId="0" borderId="29" xfId="0" applyNumberFormat="1" applyBorder="1"/>
    <xf numFmtId="0" fontId="7" fillId="2" borderId="29" xfId="0" applyFont="1" applyFill="1" applyBorder="1" applyAlignment="1"/>
    <xf numFmtId="0" fontId="0" fillId="0" borderId="29" xfId="0" applyFill="1" applyBorder="1" applyAlignment="1">
      <alignment wrapText="1"/>
    </xf>
    <xf numFmtId="0" fontId="1" fillId="6" borderId="29" xfId="0" applyFont="1" applyFill="1" applyBorder="1"/>
    <xf numFmtId="0" fontId="14" fillId="0" borderId="29" xfId="0" applyFont="1" applyBorder="1" applyAlignment="1">
      <alignment horizontal="left"/>
    </xf>
    <xf numFmtId="0" fontId="7" fillId="0" borderId="29" xfId="0" applyFont="1" applyBorder="1"/>
    <xf numFmtId="0" fontId="0" fillId="0" borderId="29" xfId="0" applyFont="1" applyBorder="1"/>
    <xf numFmtId="0" fontId="15" fillId="0" borderId="29" xfId="0" applyFont="1" applyFill="1" applyBorder="1"/>
    <xf numFmtId="0" fontId="0" fillId="0" borderId="29" xfId="0" applyFont="1" applyFill="1" applyBorder="1"/>
    <xf numFmtId="0" fontId="0" fillId="0" borderId="29" xfId="0" applyBorder="1" applyAlignment="1">
      <alignment wrapText="1"/>
    </xf>
    <xf numFmtId="14" fontId="0" fillId="0" borderId="0" xfId="0" applyNumberFormat="1" applyBorder="1"/>
    <xf numFmtId="0" fontId="0" fillId="0" borderId="29" xfId="0" applyFont="1" applyBorder="1" applyAlignment="1">
      <alignment wrapText="1"/>
    </xf>
    <xf numFmtId="0" fontId="1" fillId="6" borderId="29" xfId="0" applyFont="1" applyFill="1" applyBorder="1" applyAlignment="1">
      <alignment vertical="top"/>
    </xf>
    <xf numFmtId="0" fontId="0" fillId="0" borderId="29" xfId="0" applyFont="1" applyFill="1" applyBorder="1" applyAlignment="1">
      <alignment wrapText="1"/>
    </xf>
    <xf numFmtId="0" fontId="1" fillId="2" borderId="0" xfId="0" applyFont="1" applyFill="1" applyBorder="1" applyAlignment="1">
      <alignment horizontal="center"/>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3" fontId="0" fillId="0" borderId="0" xfId="0" applyNumberFormat="1" applyBorder="1" applyAlignment="1">
      <alignment vertical="center" wrapText="1"/>
    </xf>
    <xf numFmtId="0" fontId="15" fillId="0" borderId="0" xfId="0" applyFont="1" applyBorder="1" applyAlignment="1">
      <alignment horizontal="center" vertical="center" wrapText="1"/>
    </xf>
    <xf numFmtId="3" fontId="0" fillId="0" borderId="0" xfId="0" applyNumberFormat="1" applyAlignment="1">
      <alignment vertical="center" wrapText="1"/>
    </xf>
    <xf numFmtId="0" fontId="16" fillId="4" borderId="29" xfId="6" applyFont="1" applyFill="1" applyBorder="1" applyAlignment="1">
      <alignment horizontal="center" vertical="center" wrapText="1"/>
    </xf>
    <xf numFmtId="14" fontId="10" fillId="4" borderId="29" xfId="0" applyNumberFormat="1" applyFont="1" applyFill="1" applyBorder="1" applyAlignment="1">
      <alignment horizontal="center" vertical="center" wrapText="1"/>
    </xf>
    <xf numFmtId="0" fontId="16" fillId="4" borderId="29" xfId="6" applyFont="1" applyFill="1" applyBorder="1" applyAlignment="1">
      <alignment horizontal="center" vertical="center"/>
    </xf>
    <xf numFmtId="17" fontId="16" fillId="4" borderId="29" xfId="6" applyNumberFormat="1" applyFont="1" applyFill="1" applyBorder="1" applyAlignment="1">
      <alignment horizontal="center" vertical="center" wrapText="1"/>
    </xf>
    <xf numFmtId="14" fontId="16" fillId="4" borderId="29" xfId="6" applyNumberFormat="1" applyFont="1" applyFill="1" applyBorder="1" applyAlignment="1">
      <alignment horizontal="center" vertical="center" wrapText="1"/>
    </xf>
    <xf numFmtId="43" fontId="10" fillId="4" borderId="29" xfId="9" applyNumberFormat="1" applyFont="1" applyFill="1" applyBorder="1" applyAlignment="1">
      <alignment horizontal="left" vertical="center" wrapText="1"/>
    </xf>
    <xf numFmtId="0" fontId="9" fillId="0" borderId="38" xfId="8" applyBorder="1" applyAlignment="1">
      <alignment horizontal="center"/>
    </xf>
    <xf numFmtId="0" fontId="17" fillId="7" borderId="39" xfId="0" applyFont="1" applyFill="1" applyBorder="1" applyAlignment="1">
      <alignment horizontal="center" vertical="center" wrapText="1"/>
    </xf>
    <xf numFmtId="14" fontId="17" fillId="7" borderId="39" xfId="0" applyNumberFormat="1" applyFont="1" applyFill="1" applyBorder="1" applyAlignment="1">
      <alignment horizontal="center" vertical="center" wrapText="1"/>
    </xf>
    <xf numFmtId="0" fontId="9" fillId="0" borderId="0" xfId="8" applyAlignment="1">
      <alignment horizontal="center" vertical="center"/>
    </xf>
    <xf numFmtId="0" fontId="9" fillId="0" borderId="40" xfId="8" applyBorder="1" applyAlignment="1">
      <alignment horizontal="center"/>
    </xf>
    <xf numFmtId="0" fontId="1" fillId="0" borderId="29" xfId="0" applyFont="1" applyFill="1" applyBorder="1" applyAlignment="1">
      <alignment horizontal="center" vertical="center"/>
    </xf>
    <xf numFmtId="0" fontId="0" fillId="0" borderId="29" xfId="0" applyFill="1" applyBorder="1" applyAlignment="1">
      <alignment horizontal="center" vertical="center"/>
    </xf>
    <xf numFmtId="0" fontId="18" fillId="0" borderId="0" xfId="0" applyFont="1" applyAlignment="1">
      <alignment horizontal="center" vertical="center" wrapText="1"/>
    </xf>
    <xf numFmtId="0" fontId="11" fillId="0" borderId="41" xfId="1" applyFont="1" applyBorder="1" applyAlignment="1" applyProtection="1">
      <alignment vertical="top" wrapText="1" readingOrder="1"/>
      <protection locked="0"/>
    </xf>
    <xf numFmtId="0" fontId="11" fillId="0" borderId="41" xfId="1" applyFont="1" applyBorder="1" applyAlignment="1" applyProtection="1">
      <alignment vertical="top" wrapText="1" readingOrder="1"/>
      <protection locked="0"/>
    </xf>
    <xf numFmtId="0" fontId="11" fillId="0" borderId="42" xfId="1" applyFont="1" applyBorder="1" applyAlignment="1" applyProtection="1">
      <alignment vertical="top" wrapText="1" readingOrder="1"/>
      <protection locked="0"/>
    </xf>
    <xf numFmtId="0" fontId="2" fillId="0" borderId="42" xfId="1" applyBorder="1" applyAlignment="1" applyProtection="1">
      <alignment vertical="top" wrapText="1"/>
      <protection locked="0"/>
    </xf>
    <xf numFmtId="0" fontId="2" fillId="0" borderId="43" xfId="1" applyBorder="1" applyAlignment="1" applyProtection="1">
      <alignment vertical="top" wrapText="1"/>
      <protection locked="0"/>
    </xf>
    <xf numFmtId="0" fontId="11" fillId="0" borderId="41" xfId="1" applyFont="1" applyBorder="1" applyAlignment="1" applyProtection="1">
      <alignment horizontal="center" vertical="center" wrapText="1" readingOrder="1"/>
      <protection locked="0"/>
    </xf>
    <xf numFmtId="0" fontId="2" fillId="0" borderId="42" xfId="1" applyBorder="1" applyAlignment="1" applyProtection="1">
      <alignment vertical="top" wrapText="1"/>
      <protection locked="0"/>
    </xf>
    <xf numFmtId="0" fontId="2" fillId="0" borderId="44" xfId="1" applyBorder="1" applyAlignment="1" applyProtection="1">
      <alignment horizontal="center" vertical="center" wrapText="1"/>
      <protection locked="0"/>
    </xf>
    <xf numFmtId="173" fontId="6" fillId="0" borderId="41" xfId="1" applyNumberFormat="1" applyFont="1" applyBorder="1" applyAlignment="1" applyProtection="1">
      <alignment vertical="top" wrapText="1" readingOrder="1"/>
      <protection locked="0"/>
    </xf>
    <xf numFmtId="0" fontId="6" fillId="0" borderId="41" xfId="1" applyFont="1" applyBorder="1" applyAlignment="1" applyProtection="1">
      <alignment vertical="top" wrapText="1" readingOrder="1"/>
      <protection locked="0"/>
    </xf>
    <xf numFmtId="0" fontId="6" fillId="0" borderId="42" xfId="1" applyFont="1" applyBorder="1" applyAlignment="1" applyProtection="1">
      <alignment vertical="top" wrapText="1" readingOrder="1"/>
      <protection locked="0"/>
    </xf>
    <xf numFmtId="0" fontId="6" fillId="0" borderId="41" xfId="1" applyFont="1" applyBorder="1" applyAlignment="1" applyProtection="1">
      <alignment vertical="top" wrapText="1" readingOrder="1"/>
      <protection locked="0"/>
    </xf>
    <xf numFmtId="170" fontId="6" fillId="0" borderId="41" xfId="1" applyNumberFormat="1" applyFont="1" applyBorder="1" applyAlignment="1" applyProtection="1">
      <alignment horizontal="center" vertical="center" wrapText="1" readingOrder="1"/>
      <protection locked="0"/>
    </xf>
    <xf numFmtId="173" fontId="13" fillId="0" borderId="41" xfId="1" applyNumberFormat="1" applyFont="1" applyBorder="1" applyAlignment="1" applyProtection="1">
      <alignment vertical="top" wrapText="1" readingOrder="1"/>
      <protection locked="0"/>
    </xf>
    <xf numFmtId="0" fontId="13" fillId="0" borderId="41" xfId="1" applyFont="1" applyBorder="1" applyAlignment="1" applyProtection="1">
      <alignment vertical="top" wrapText="1" readingOrder="1"/>
      <protection locked="0"/>
    </xf>
    <xf numFmtId="0" fontId="13" fillId="0" borderId="42" xfId="1" applyFont="1" applyBorder="1" applyAlignment="1" applyProtection="1">
      <alignment vertical="top" wrapText="1" readingOrder="1"/>
      <protection locked="0"/>
    </xf>
    <xf numFmtId="0" fontId="12" fillId="0" borderId="42" xfId="1" applyFont="1" applyBorder="1" applyAlignment="1" applyProtection="1">
      <alignment vertical="top" wrapText="1"/>
      <protection locked="0"/>
    </xf>
    <xf numFmtId="0" fontId="12" fillId="0" borderId="43" xfId="1" applyFont="1" applyBorder="1" applyAlignment="1" applyProtection="1">
      <alignment vertical="top" wrapText="1"/>
      <protection locked="0"/>
    </xf>
    <xf numFmtId="170" fontId="13" fillId="0" borderId="41" xfId="1" applyNumberFormat="1" applyFont="1" applyBorder="1" applyAlignment="1" applyProtection="1">
      <alignment horizontal="center" vertical="center" wrapText="1" readingOrder="1"/>
      <protection locked="0"/>
    </xf>
    <xf numFmtId="0" fontId="6" fillId="0" borderId="44" xfId="1" applyFont="1" applyBorder="1" applyAlignment="1" applyProtection="1">
      <alignment horizontal="center" vertical="center" wrapText="1" readingOrder="1"/>
      <protection locked="0"/>
    </xf>
    <xf numFmtId="170" fontId="13" fillId="0" borderId="41" xfId="1" applyNumberFormat="1" applyFont="1" applyBorder="1" applyAlignment="1" applyProtection="1">
      <alignment vertical="top" wrapText="1" readingOrder="1"/>
      <protection locked="0"/>
    </xf>
    <xf numFmtId="0" fontId="2" fillId="0" borderId="44" xfId="1" applyFont="1" applyBorder="1" applyAlignment="1" applyProtection="1">
      <alignment horizontal="center" vertical="center" wrapText="1"/>
      <protection locked="0"/>
    </xf>
    <xf numFmtId="0" fontId="2" fillId="0" borderId="44" xfId="1" applyFont="1" applyBorder="1" applyAlignment="1" applyProtection="1">
      <alignment horizontal="center" vertical="top" wrapText="1"/>
      <protection locked="0"/>
    </xf>
    <xf numFmtId="173" fontId="13" fillId="0" borderId="0" xfId="1" applyNumberFormat="1" applyFont="1" applyBorder="1" applyAlignment="1" applyProtection="1">
      <alignment vertical="top" wrapText="1" readingOrder="1"/>
      <protection locked="0"/>
    </xf>
  </cellXfs>
  <cellStyles count="10">
    <cellStyle name="Hipervínculo 2" xfId="5"/>
    <cellStyle name="Millares" xfId="9" builtinId="3"/>
    <cellStyle name="Millares 2" xfId="4"/>
    <cellStyle name="Millares 3" xfId="7"/>
    <cellStyle name="Moneda [0] 2" xfId="3"/>
    <cellStyle name="Moneda 2" xfId="2"/>
    <cellStyle name="Normal" xfId="0" builtinId="0"/>
    <cellStyle name="Normal 2" xfId="1"/>
    <cellStyle name="Normal 3" xfId="6"/>
    <cellStyle name="Normal 4" xfId="8"/>
  </cellStyles>
  <dxfs count="8">
    <dxf>
      <numFmt numFmtId="3" formatCode="#,##0"/>
      <alignment horizontal="general" vertical="center" textRotation="0" wrapText="1" indent="0" justifyLastLine="0" shrinkToFit="0" readingOrder="0"/>
    </dxf>
    <dxf>
      <alignment horizontal="center" vertical="center" textRotation="0" wrapText="1" indent="0" justifyLastLine="0" shrinkToFit="0" readingOrder="0"/>
    </dxf>
    <dxf>
      <numFmt numFmtId="172" formatCode="dd/mm/yyyy"/>
      <alignment horizontal="center" vertical="center" textRotation="0" wrapText="1" indent="0" justifyLastLine="0" shrinkToFit="0" readingOrder="0"/>
      <border diagonalUp="0" diagonalDown="0">
        <left/>
        <right style="thin">
          <color indexed="64"/>
        </right>
        <top/>
        <bottom/>
        <vertical/>
        <horizontal/>
      </border>
    </dxf>
    <dxf>
      <alignment horizontal="center" vertical="center" textRotation="0" wrapText="1" indent="0" justifyLastLine="0" shrinkToFit="0" readingOrder="0"/>
      <border diagonalUp="0" diagonalDown="0">
        <left/>
        <right style="thin">
          <color indexed="64"/>
        </right>
        <top/>
        <bottom/>
        <vertical/>
        <horizontal/>
      </border>
    </dxf>
    <dxf>
      <alignment horizontal="center" vertical="center" textRotation="0" wrapText="1" indent="0" justifyLastLine="0" shrinkToFit="0" readingOrder="0"/>
      <border diagonalUp="0" diagonalDown="0">
        <left/>
        <right style="thin">
          <color indexed="64"/>
        </right>
        <top/>
        <bottom/>
        <vertical/>
        <horizontal/>
      </border>
    </dxf>
    <dxf>
      <alignment horizontal="center" vertical="center" textRotation="0" wrapText="1" indent="0" justifyLastLine="0" shrinkToFit="0" readingOrder="0"/>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arget="../media/image2.jpeg" Type="http://schemas.openxmlformats.org/officeDocument/2006/relationships/image"/><Relationship Id="rId1" Target="../media/image1.jpeg" Type="http://schemas.openxmlformats.org/officeDocument/2006/relationships/image"/></Relationships>
</file>

<file path=xl/drawings/_rels/drawing2.xml.rels><?xml version="1.0" encoding="UTF-8" standalone="yes" ?><Relationships xmlns="http://schemas.openxmlformats.org/package/2006/relationships"><Relationship Id="rId1" Target="../media/image3.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12</xdr:col>
      <xdr:colOff>174000</xdr:colOff>
      <xdr:row>23</xdr:row>
      <xdr:rowOff>16500</xdr:rowOff>
    </xdr:from>
    <xdr:to>
      <xdr:col>26</xdr:col>
      <xdr:colOff>306000</xdr:colOff>
      <xdr:row>63</xdr:row>
      <xdr:rowOff>115500</xdr:rowOff>
    </xdr:to>
    <xdr:pic>
      <xdr:nvPicPr>
        <xdr:cNvPr id="3" name="Imagen 2"/>
        <xdr:cNvPicPr>
          <a:picLocks noChangeAspect="1"/>
        </xdr:cNvPicPr>
      </xdr:nvPicPr>
      <xdr:blipFill>
        <a:blip xmlns:r="http://schemas.openxmlformats.org/officeDocument/2006/relationships" r:embed="rId1"/>
        <a:stretch>
          <a:fillRect/>
        </a:stretch>
      </xdr:blipFill>
      <xdr:spPr>
        <a:xfrm rot="16200000">
          <a:off x="12087225" y="3048000"/>
          <a:ext cx="8100000" cy="10800000"/>
        </a:xfrm>
        <a:prstGeom prst="rect">
          <a:avLst/>
        </a:prstGeom>
      </xdr:spPr>
    </xdr:pic>
    <xdr:clientData/>
  </xdr:twoCellAnchor>
  <xdr:twoCellAnchor editAs="oneCell">
    <xdr:from>
      <xdr:col>12</xdr:col>
      <xdr:colOff>142875</xdr:colOff>
      <xdr:row>64</xdr:row>
      <xdr:rowOff>95250</xdr:rowOff>
    </xdr:from>
    <xdr:to>
      <xdr:col>26</xdr:col>
      <xdr:colOff>274875</xdr:colOff>
      <xdr:row>107</xdr:row>
      <xdr:rowOff>3750</xdr:rowOff>
    </xdr:to>
    <xdr:pic>
      <xdr:nvPicPr>
        <xdr:cNvPr id="4" name="Imagen 3"/>
        <xdr:cNvPicPr>
          <a:picLocks noChangeAspect="1"/>
        </xdr:cNvPicPr>
      </xdr:nvPicPr>
      <xdr:blipFill>
        <a:blip xmlns:r="http://schemas.openxmlformats.org/officeDocument/2006/relationships" r:embed="rId2"/>
        <a:stretch>
          <a:fillRect/>
        </a:stretch>
      </xdr:blipFill>
      <xdr:spPr>
        <a:xfrm>
          <a:off x="10706100" y="12668250"/>
          <a:ext cx="10800000" cy="81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714375</xdr:colOff>
      <xdr:row>17</xdr:row>
      <xdr:rowOff>180975</xdr:rowOff>
    </xdr:from>
    <xdr:to>
      <xdr:col>17</xdr:col>
      <xdr:colOff>236775</xdr:colOff>
      <xdr:row>60</xdr:row>
      <xdr:rowOff>79950</xdr:rowOff>
    </xdr:to>
    <xdr:pic>
      <xdr:nvPicPr>
        <xdr:cNvPr id="3" name="Imagen 2"/>
        <xdr:cNvPicPr>
          <a:picLocks noChangeAspect="1"/>
        </xdr:cNvPicPr>
      </xdr:nvPicPr>
      <xdr:blipFill>
        <a:blip xmlns:r="http://schemas.openxmlformats.org/officeDocument/2006/relationships" r:embed="rId1"/>
        <a:stretch>
          <a:fillRect/>
        </a:stretch>
      </xdr:blipFill>
      <xdr:spPr>
        <a:xfrm>
          <a:off x="5314950" y="3419475"/>
          <a:ext cx="10800000" cy="8100000"/>
        </a:xfrm>
        <a:prstGeom prst="rect">
          <a:avLst/>
        </a:prstGeom>
      </xdr:spPr>
    </xdr:pic>
    <xdr:clientData/>
  </xdr:twoCellAnchor>
</xdr:wsDr>
</file>

<file path=xl/tables/table1.xml><?xml version="1.0" encoding="utf-8"?>
<table xmlns="http://schemas.openxmlformats.org/spreadsheetml/2006/main" id="1" name="Tabla4" displayName="Tabla4" ref="A1:F59" totalsRowShown="0" headerRowDxfId="7" tableBorderDxfId="6">
  <autoFilter ref="A1:F59"/>
  <tableColumns count="6">
    <tableColumn id="1" name="MES DEL GASTO" dataDxfId="5"/>
    <tableColumn id="2" name="PLACA DEL VEHICULO" dataDxfId="4"/>
    <tableColumn id="3" name="NUMERO COMPROBANTE DE COMPRA" dataDxfId="3"/>
    <tableColumn id="4" name="FECHA DEL COMPROBANTE" dataDxfId="2"/>
    <tableColumn id="5" name="TIPO DE MANTENIMIENTO " dataDxfId="1"/>
    <tableColumn id="6" name="VALOR DE LA COMPRA" dataDxfId="0"/>
  </tableColumns>
  <tableStyleInfo name="TableStyleMedium2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05"/>
  <sheetViews>
    <sheetView showGridLines="0" tabSelected="1" topLeftCell="A16" workbookViewId="0">
      <selection activeCell="F50" sqref="F50"/>
    </sheetView>
  </sheetViews>
  <sheetFormatPr baseColWidth="10" defaultColWidth="9.140625" defaultRowHeight="12.75"/>
  <cols>
    <col min="1" max="1" width="3" style="15" customWidth="1"/>
    <col min="2" max="2" width="2" style="15" customWidth="1"/>
    <col min="3" max="4" width="10" style="15" customWidth="1"/>
    <col min="5" max="5" width="0.28515625" style="15" customWidth="1"/>
    <col min="6" max="6" width="21.85546875" style="15" customWidth="1"/>
    <col min="7" max="7" width="9" style="15" hidden="1" customWidth="1"/>
    <col min="8" max="8" width="10" style="15" customWidth="1"/>
    <col min="9" max="9" width="6" style="15" hidden="1" customWidth="1"/>
    <col min="10" max="10" width="15.140625" style="15" hidden="1" customWidth="1"/>
    <col min="11" max="11" width="11.7109375" style="15" customWidth="1"/>
    <col min="12" max="12" width="1.140625" style="15" customWidth="1"/>
    <col min="13" max="13" width="2.140625" style="15" customWidth="1"/>
    <col min="14" max="14" width="8.85546875" style="15" customWidth="1"/>
    <col min="15" max="15" width="7.85546875" style="15" customWidth="1"/>
    <col min="16" max="16" width="3.5703125" style="15" customWidth="1"/>
    <col min="17" max="17" width="12.5703125" style="51" customWidth="1"/>
    <col min="18" max="18" width="23" style="51" customWidth="1"/>
    <col min="19" max="19" width="11" style="15" customWidth="1"/>
    <col min="20" max="20" width="0" style="15" hidden="1" customWidth="1"/>
    <col min="21" max="21" width="1.42578125" style="15" customWidth="1"/>
    <col min="22" max="22" width="1.7109375" style="15" customWidth="1"/>
    <col min="23" max="256" width="9.140625" style="15"/>
    <col min="257" max="257" width="3" style="15" customWidth="1"/>
    <col min="258" max="258" width="2" style="15" customWidth="1"/>
    <col min="259" max="260" width="10" style="15" customWidth="1"/>
    <col min="261" max="261" width="0.28515625" style="15" customWidth="1"/>
    <col min="262" max="262" width="21.85546875" style="15" customWidth="1"/>
    <col min="263" max="263" width="0" style="15" hidden="1" customWidth="1"/>
    <col min="264" max="264" width="10" style="15" customWidth="1"/>
    <col min="265" max="266" width="0" style="15" hidden="1" customWidth="1"/>
    <col min="267" max="267" width="11.7109375" style="15" customWidth="1"/>
    <col min="268" max="268" width="1.140625" style="15" customWidth="1"/>
    <col min="269" max="269" width="2.140625" style="15" customWidth="1"/>
    <col min="270" max="270" width="8.85546875" style="15" customWidth="1"/>
    <col min="271" max="271" width="7.85546875" style="15" customWidth="1"/>
    <col min="272" max="272" width="3.5703125" style="15" customWidth="1"/>
    <col min="273" max="273" width="12.5703125" style="15" customWidth="1"/>
    <col min="274" max="274" width="23" style="15" customWidth="1"/>
    <col min="275" max="275" width="11" style="15" customWidth="1"/>
    <col min="276" max="276" width="0" style="15" hidden="1" customWidth="1"/>
    <col min="277" max="277" width="1.42578125" style="15" customWidth="1"/>
    <col min="278" max="278" width="1.7109375" style="15" customWidth="1"/>
    <col min="279" max="512" width="9.140625" style="15"/>
    <col min="513" max="513" width="3" style="15" customWidth="1"/>
    <col min="514" max="514" width="2" style="15" customWidth="1"/>
    <col min="515" max="516" width="10" style="15" customWidth="1"/>
    <col min="517" max="517" width="0.28515625" style="15" customWidth="1"/>
    <col min="518" max="518" width="21.85546875" style="15" customWidth="1"/>
    <col min="519" max="519" width="0" style="15" hidden="1" customWidth="1"/>
    <col min="520" max="520" width="10" style="15" customWidth="1"/>
    <col min="521" max="522" width="0" style="15" hidden="1" customWidth="1"/>
    <col min="523" max="523" width="11.7109375" style="15" customWidth="1"/>
    <col min="524" max="524" width="1.140625" style="15" customWidth="1"/>
    <col min="525" max="525" width="2.140625" style="15" customWidth="1"/>
    <col min="526" max="526" width="8.85546875" style="15" customWidth="1"/>
    <col min="527" max="527" width="7.85546875" style="15" customWidth="1"/>
    <col min="528" max="528" width="3.5703125" style="15" customWidth="1"/>
    <col min="529" max="529" width="12.5703125" style="15" customWidth="1"/>
    <col min="530" max="530" width="23" style="15" customWidth="1"/>
    <col min="531" max="531" width="11" style="15" customWidth="1"/>
    <col min="532" max="532" width="0" style="15" hidden="1" customWidth="1"/>
    <col min="533" max="533" width="1.42578125" style="15" customWidth="1"/>
    <col min="534" max="534" width="1.7109375" style="15" customWidth="1"/>
    <col min="535" max="768" width="9.140625" style="15"/>
    <col min="769" max="769" width="3" style="15" customWidth="1"/>
    <col min="770" max="770" width="2" style="15" customWidth="1"/>
    <col min="771" max="772" width="10" style="15" customWidth="1"/>
    <col min="773" max="773" width="0.28515625" style="15" customWidth="1"/>
    <col min="774" max="774" width="21.85546875" style="15" customWidth="1"/>
    <col min="775" max="775" width="0" style="15" hidden="1" customWidth="1"/>
    <col min="776" max="776" width="10" style="15" customWidth="1"/>
    <col min="777" max="778" width="0" style="15" hidden="1" customWidth="1"/>
    <col min="779" max="779" width="11.7109375" style="15" customWidth="1"/>
    <col min="780" max="780" width="1.140625" style="15" customWidth="1"/>
    <col min="781" max="781" width="2.140625" style="15" customWidth="1"/>
    <col min="782" max="782" width="8.85546875" style="15" customWidth="1"/>
    <col min="783" max="783" width="7.85546875" style="15" customWidth="1"/>
    <col min="784" max="784" width="3.5703125" style="15" customWidth="1"/>
    <col min="785" max="785" width="12.5703125" style="15" customWidth="1"/>
    <col min="786" max="786" width="23" style="15" customWidth="1"/>
    <col min="787" max="787" width="11" style="15" customWidth="1"/>
    <col min="788" max="788" width="0" style="15" hidden="1" customWidth="1"/>
    <col min="789" max="789" width="1.42578125" style="15" customWidth="1"/>
    <col min="790" max="790" width="1.7109375" style="15" customWidth="1"/>
    <col min="791" max="1024" width="9.140625" style="15"/>
    <col min="1025" max="1025" width="3" style="15" customWidth="1"/>
    <col min="1026" max="1026" width="2" style="15" customWidth="1"/>
    <col min="1027" max="1028" width="10" style="15" customWidth="1"/>
    <col min="1029" max="1029" width="0.28515625" style="15" customWidth="1"/>
    <col min="1030" max="1030" width="21.85546875" style="15" customWidth="1"/>
    <col min="1031" max="1031" width="0" style="15" hidden="1" customWidth="1"/>
    <col min="1032" max="1032" width="10" style="15" customWidth="1"/>
    <col min="1033" max="1034" width="0" style="15" hidden="1" customWidth="1"/>
    <col min="1035" max="1035" width="11.7109375" style="15" customWidth="1"/>
    <col min="1036" max="1036" width="1.140625" style="15" customWidth="1"/>
    <col min="1037" max="1037" width="2.140625" style="15" customWidth="1"/>
    <col min="1038" max="1038" width="8.85546875" style="15" customWidth="1"/>
    <col min="1039" max="1039" width="7.85546875" style="15" customWidth="1"/>
    <col min="1040" max="1040" width="3.5703125" style="15" customWidth="1"/>
    <col min="1041" max="1041" width="12.5703125" style="15" customWidth="1"/>
    <col min="1042" max="1042" width="23" style="15" customWidth="1"/>
    <col min="1043" max="1043" width="11" style="15" customWidth="1"/>
    <col min="1044" max="1044" width="0" style="15" hidden="1" customWidth="1"/>
    <col min="1045" max="1045" width="1.42578125" style="15" customWidth="1"/>
    <col min="1046" max="1046" width="1.7109375" style="15" customWidth="1"/>
    <col min="1047" max="1280" width="9.140625" style="15"/>
    <col min="1281" max="1281" width="3" style="15" customWidth="1"/>
    <col min="1282" max="1282" width="2" style="15" customWidth="1"/>
    <col min="1283" max="1284" width="10" style="15" customWidth="1"/>
    <col min="1285" max="1285" width="0.28515625" style="15" customWidth="1"/>
    <col min="1286" max="1286" width="21.85546875" style="15" customWidth="1"/>
    <col min="1287" max="1287" width="0" style="15" hidden="1" customWidth="1"/>
    <col min="1288" max="1288" width="10" style="15" customWidth="1"/>
    <col min="1289" max="1290" width="0" style="15" hidden="1" customWidth="1"/>
    <col min="1291" max="1291" width="11.7109375" style="15" customWidth="1"/>
    <col min="1292" max="1292" width="1.140625" style="15" customWidth="1"/>
    <col min="1293" max="1293" width="2.140625" style="15" customWidth="1"/>
    <col min="1294" max="1294" width="8.85546875" style="15" customWidth="1"/>
    <col min="1295" max="1295" width="7.85546875" style="15" customWidth="1"/>
    <col min="1296" max="1296" width="3.5703125" style="15" customWidth="1"/>
    <col min="1297" max="1297" width="12.5703125" style="15" customWidth="1"/>
    <col min="1298" max="1298" width="23" style="15" customWidth="1"/>
    <col min="1299" max="1299" width="11" style="15" customWidth="1"/>
    <col min="1300" max="1300" width="0" style="15" hidden="1" customWidth="1"/>
    <col min="1301" max="1301" width="1.42578125" style="15" customWidth="1"/>
    <col min="1302" max="1302" width="1.7109375" style="15" customWidth="1"/>
    <col min="1303" max="1536" width="9.140625" style="15"/>
    <col min="1537" max="1537" width="3" style="15" customWidth="1"/>
    <col min="1538" max="1538" width="2" style="15" customWidth="1"/>
    <col min="1539" max="1540" width="10" style="15" customWidth="1"/>
    <col min="1541" max="1541" width="0.28515625" style="15" customWidth="1"/>
    <col min="1542" max="1542" width="21.85546875" style="15" customWidth="1"/>
    <col min="1543" max="1543" width="0" style="15" hidden="1" customWidth="1"/>
    <col min="1544" max="1544" width="10" style="15" customWidth="1"/>
    <col min="1545" max="1546" width="0" style="15" hidden="1" customWidth="1"/>
    <col min="1547" max="1547" width="11.7109375" style="15" customWidth="1"/>
    <col min="1548" max="1548" width="1.140625" style="15" customWidth="1"/>
    <col min="1549" max="1549" width="2.140625" style="15" customWidth="1"/>
    <col min="1550" max="1550" width="8.85546875" style="15" customWidth="1"/>
    <col min="1551" max="1551" width="7.85546875" style="15" customWidth="1"/>
    <col min="1552" max="1552" width="3.5703125" style="15" customWidth="1"/>
    <col min="1553" max="1553" width="12.5703125" style="15" customWidth="1"/>
    <col min="1554" max="1554" width="23" style="15" customWidth="1"/>
    <col min="1555" max="1555" width="11" style="15" customWidth="1"/>
    <col min="1556" max="1556" width="0" style="15" hidden="1" customWidth="1"/>
    <col min="1557" max="1557" width="1.42578125" style="15" customWidth="1"/>
    <col min="1558" max="1558" width="1.7109375" style="15" customWidth="1"/>
    <col min="1559" max="1792" width="9.140625" style="15"/>
    <col min="1793" max="1793" width="3" style="15" customWidth="1"/>
    <col min="1794" max="1794" width="2" style="15" customWidth="1"/>
    <col min="1795" max="1796" width="10" style="15" customWidth="1"/>
    <col min="1797" max="1797" width="0.28515625" style="15" customWidth="1"/>
    <col min="1798" max="1798" width="21.85546875" style="15" customWidth="1"/>
    <col min="1799" max="1799" width="0" style="15" hidden="1" customWidth="1"/>
    <col min="1800" max="1800" width="10" style="15" customWidth="1"/>
    <col min="1801" max="1802" width="0" style="15" hidden="1" customWidth="1"/>
    <col min="1803" max="1803" width="11.7109375" style="15" customWidth="1"/>
    <col min="1804" max="1804" width="1.140625" style="15" customWidth="1"/>
    <col min="1805" max="1805" width="2.140625" style="15" customWidth="1"/>
    <col min="1806" max="1806" width="8.85546875" style="15" customWidth="1"/>
    <col min="1807" max="1807" width="7.85546875" style="15" customWidth="1"/>
    <col min="1808" max="1808" width="3.5703125" style="15" customWidth="1"/>
    <col min="1809" max="1809" width="12.5703125" style="15" customWidth="1"/>
    <col min="1810" max="1810" width="23" style="15" customWidth="1"/>
    <col min="1811" max="1811" width="11" style="15" customWidth="1"/>
    <col min="1812" max="1812" width="0" style="15" hidden="1" customWidth="1"/>
    <col min="1813" max="1813" width="1.42578125" style="15" customWidth="1"/>
    <col min="1814" max="1814" width="1.7109375" style="15" customWidth="1"/>
    <col min="1815" max="2048" width="9.140625" style="15"/>
    <col min="2049" max="2049" width="3" style="15" customWidth="1"/>
    <col min="2050" max="2050" width="2" style="15" customWidth="1"/>
    <col min="2051" max="2052" width="10" style="15" customWidth="1"/>
    <col min="2053" max="2053" width="0.28515625" style="15" customWidth="1"/>
    <col min="2054" max="2054" width="21.85546875" style="15" customWidth="1"/>
    <col min="2055" max="2055" width="0" style="15" hidden="1" customWidth="1"/>
    <col min="2056" max="2056" width="10" style="15" customWidth="1"/>
    <col min="2057" max="2058" width="0" style="15" hidden="1" customWidth="1"/>
    <col min="2059" max="2059" width="11.7109375" style="15" customWidth="1"/>
    <col min="2060" max="2060" width="1.140625" style="15" customWidth="1"/>
    <col min="2061" max="2061" width="2.140625" style="15" customWidth="1"/>
    <col min="2062" max="2062" width="8.85546875" style="15" customWidth="1"/>
    <col min="2063" max="2063" width="7.85546875" style="15" customWidth="1"/>
    <col min="2064" max="2064" width="3.5703125" style="15" customWidth="1"/>
    <col min="2065" max="2065" width="12.5703125" style="15" customWidth="1"/>
    <col min="2066" max="2066" width="23" style="15" customWidth="1"/>
    <col min="2067" max="2067" width="11" style="15" customWidth="1"/>
    <col min="2068" max="2068" width="0" style="15" hidden="1" customWidth="1"/>
    <col min="2069" max="2069" width="1.42578125" style="15" customWidth="1"/>
    <col min="2070" max="2070" width="1.7109375" style="15" customWidth="1"/>
    <col min="2071" max="2304" width="9.140625" style="15"/>
    <col min="2305" max="2305" width="3" style="15" customWidth="1"/>
    <col min="2306" max="2306" width="2" style="15" customWidth="1"/>
    <col min="2307" max="2308" width="10" style="15" customWidth="1"/>
    <col min="2309" max="2309" width="0.28515625" style="15" customWidth="1"/>
    <col min="2310" max="2310" width="21.85546875" style="15" customWidth="1"/>
    <col min="2311" max="2311" width="0" style="15" hidden="1" customWidth="1"/>
    <col min="2312" max="2312" width="10" style="15" customWidth="1"/>
    <col min="2313" max="2314" width="0" style="15" hidden="1" customWidth="1"/>
    <col min="2315" max="2315" width="11.7109375" style="15" customWidth="1"/>
    <col min="2316" max="2316" width="1.140625" style="15" customWidth="1"/>
    <col min="2317" max="2317" width="2.140625" style="15" customWidth="1"/>
    <col min="2318" max="2318" width="8.85546875" style="15" customWidth="1"/>
    <col min="2319" max="2319" width="7.85546875" style="15" customWidth="1"/>
    <col min="2320" max="2320" width="3.5703125" style="15" customWidth="1"/>
    <col min="2321" max="2321" width="12.5703125" style="15" customWidth="1"/>
    <col min="2322" max="2322" width="23" style="15" customWidth="1"/>
    <col min="2323" max="2323" width="11" style="15" customWidth="1"/>
    <col min="2324" max="2324" width="0" style="15" hidden="1" customWidth="1"/>
    <col min="2325" max="2325" width="1.42578125" style="15" customWidth="1"/>
    <col min="2326" max="2326" width="1.7109375" style="15" customWidth="1"/>
    <col min="2327" max="2560" width="9.140625" style="15"/>
    <col min="2561" max="2561" width="3" style="15" customWidth="1"/>
    <col min="2562" max="2562" width="2" style="15" customWidth="1"/>
    <col min="2563" max="2564" width="10" style="15" customWidth="1"/>
    <col min="2565" max="2565" width="0.28515625" style="15" customWidth="1"/>
    <col min="2566" max="2566" width="21.85546875" style="15" customWidth="1"/>
    <col min="2567" max="2567" width="0" style="15" hidden="1" customWidth="1"/>
    <col min="2568" max="2568" width="10" style="15" customWidth="1"/>
    <col min="2569" max="2570" width="0" style="15" hidden="1" customWidth="1"/>
    <col min="2571" max="2571" width="11.7109375" style="15" customWidth="1"/>
    <col min="2572" max="2572" width="1.140625" style="15" customWidth="1"/>
    <col min="2573" max="2573" width="2.140625" style="15" customWidth="1"/>
    <col min="2574" max="2574" width="8.85546875" style="15" customWidth="1"/>
    <col min="2575" max="2575" width="7.85546875" style="15" customWidth="1"/>
    <col min="2576" max="2576" width="3.5703125" style="15" customWidth="1"/>
    <col min="2577" max="2577" width="12.5703125" style="15" customWidth="1"/>
    <col min="2578" max="2578" width="23" style="15" customWidth="1"/>
    <col min="2579" max="2579" width="11" style="15" customWidth="1"/>
    <col min="2580" max="2580" width="0" style="15" hidden="1" customWidth="1"/>
    <col min="2581" max="2581" width="1.42578125" style="15" customWidth="1"/>
    <col min="2582" max="2582" width="1.7109375" style="15" customWidth="1"/>
    <col min="2583" max="2816" width="9.140625" style="15"/>
    <col min="2817" max="2817" width="3" style="15" customWidth="1"/>
    <col min="2818" max="2818" width="2" style="15" customWidth="1"/>
    <col min="2819" max="2820" width="10" style="15" customWidth="1"/>
    <col min="2821" max="2821" width="0.28515625" style="15" customWidth="1"/>
    <col min="2822" max="2822" width="21.85546875" style="15" customWidth="1"/>
    <col min="2823" max="2823" width="0" style="15" hidden="1" customWidth="1"/>
    <col min="2824" max="2824" width="10" style="15" customWidth="1"/>
    <col min="2825" max="2826" width="0" style="15" hidden="1" customWidth="1"/>
    <col min="2827" max="2827" width="11.7109375" style="15" customWidth="1"/>
    <col min="2828" max="2828" width="1.140625" style="15" customWidth="1"/>
    <col min="2829" max="2829" width="2.140625" style="15" customWidth="1"/>
    <col min="2830" max="2830" width="8.85546875" style="15" customWidth="1"/>
    <col min="2831" max="2831" width="7.85546875" style="15" customWidth="1"/>
    <col min="2832" max="2832" width="3.5703125" style="15" customWidth="1"/>
    <col min="2833" max="2833" width="12.5703125" style="15" customWidth="1"/>
    <col min="2834" max="2834" width="23" style="15" customWidth="1"/>
    <col min="2835" max="2835" width="11" style="15" customWidth="1"/>
    <col min="2836" max="2836" width="0" style="15" hidden="1" customWidth="1"/>
    <col min="2837" max="2837" width="1.42578125" style="15" customWidth="1"/>
    <col min="2838" max="2838" width="1.7109375" style="15" customWidth="1"/>
    <col min="2839" max="3072" width="9.140625" style="15"/>
    <col min="3073" max="3073" width="3" style="15" customWidth="1"/>
    <col min="3074" max="3074" width="2" style="15" customWidth="1"/>
    <col min="3075" max="3076" width="10" style="15" customWidth="1"/>
    <col min="3077" max="3077" width="0.28515625" style="15" customWidth="1"/>
    <col min="3078" max="3078" width="21.85546875" style="15" customWidth="1"/>
    <col min="3079" max="3079" width="0" style="15" hidden="1" customWidth="1"/>
    <col min="3080" max="3080" width="10" style="15" customWidth="1"/>
    <col min="3081" max="3082" width="0" style="15" hidden="1" customWidth="1"/>
    <col min="3083" max="3083" width="11.7109375" style="15" customWidth="1"/>
    <col min="3084" max="3084" width="1.140625" style="15" customWidth="1"/>
    <col min="3085" max="3085" width="2.140625" style="15" customWidth="1"/>
    <col min="3086" max="3086" width="8.85546875" style="15" customWidth="1"/>
    <col min="3087" max="3087" width="7.85546875" style="15" customWidth="1"/>
    <col min="3088" max="3088" width="3.5703125" style="15" customWidth="1"/>
    <col min="3089" max="3089" width="12.5703125" style="15" customWidth="1"/>
    <col min="3090" max="3090" width="23" style="15" customWidth="1"/>
    <col min="3091" max="3091" width="11" style="15" customWidth="1"/>
    <col min="3092" max="3092" width="0" style="15" hidden="1" customWidth="1"/>
    <col min="3093" max="3093" width="1.42578125" style="15" customWidth="1"/>
    <col min="3094" max="3094" width="1.7109375" style="15" customWidth="1"/>
    <col min="3095" max="3328" width="9.140625" style="15"/>
    <col min="3329" max="3329" width="3" style="15" customWidth="1"/>
    <col min="3330" max="3330" width="2" style="15" customWidth="1"/>
    <col min="3331" max="3332" width="10" style="15" customWidth="1"/>
    <col min="3333" max="3333" width="0.28515625" style="15" customWidth="1"/>
    <col min="3334" max="3334" width="21.85546875" style="15" customWidth="1"/>
    <col min="3335" max="3335" width="0" style="15" hidden="1" customWidth="1"/>
    <col min="3336" max="3336" width="10" style="15" customWidth="1"/>
    <col min="3337" max="3338" width="0" style="15" hidden="1" customWidth="1"/>
    <col min="3339" max="3339" width="11.7109375" style="15" customWidth="1"/>
    <col min="3340" max="3340" width="1.140625" style="15" customWidth="1"/>
    <col min="3341" max="3341" width="2.140625" style="15" customWidth="1"/>
    <col min="3342" max="3342" width="8.85546875" style="15" customWidth="1"/>
    <col min="3343" max="3343" width="7.85546875" style="15" customWidth="1"/>
    <col min="3344" max="3344" width="3.5703125" style="15" customWidth="1"/>
    <col min="3345" max="3345" width="12.5703125" style="15" customWidth="1"/>
    <col min="3346" max="3346" width="23" style="15" customWidth="1"/>
    <col min="3347" max="3347" width="11" style="15" customWidth="1"/>
    <col min="3348" max="3348" width="0" style="15" hidden="1" customWidth="1"/>
    <col min="3349" max="3349" width="1.42578125" style="15" customWidth="1"/>
    <col min="3350" max="3350" width="1.7109375" style="15" customWidth="1"/>
    <col min="3351" max="3584" width="9.140625" style="15"/>
    <col min="3585" max="3585" width="3" style="15" customWidth="1"/>
    <col min="3586" max="3586" width="2" style="15" customWidth="1"/>
    <col min="3587" max="3588" width="10" style="15" customWidth="1"/>
    <col min="3589" max="3589" width="0.28515625" style="15" customWidth="1"/>
    <col min="3590" max="3590" width="21.85546875" style="15" customWidth="1"/>
    <col min="3591" max="3591" width="0" style="15" hidden="1" customWidth="1"/>
    <col min="3592" max="3592" width="10" style="15" customWidth="1"/>
    <col min="3593" max="3594" width="0" style="15" hidden="1" customWidth="1"/>
    <col min="3595" max="3595" width="11.7109375" style="15" customWidth="1"/>
    <col min="3596" max="3596" width="1.140625" style="15" customWidth="1"/>
    <col min="3597" max="3597" width="2.140625" style="15" customWidth="1"/>
    <col min="3598" max="3598" width="8.85546875" style="15" customWidth="1"/>
    <col min="3599" max="3599" width="7.85546875" style="15" customWidth="1"/>
    <col min="3600" max="3600" width="3.5703125" style="15" customWidth="1"/>
    <col min="3601" max="3601" width="12.5703125" style="15" customWidth="1"/>
    <col min="3602" max="3602" width="23" style="15" customWidth="1"/>
    <col min="3603" max="3603" width="11" style="15" customWidth="1"/>
    <col min="3604" max="3604" width="0" style="15" hidden="1" customWidth="1"/>
    <col min="3605" max="3605" width="1.42578125" style="15" customWidth="1"/>
    <col min="3606" max="3606" width="1.7109375" style="15" customWidth="1"/>
    <col min="3607" max="3840" width="9.140625" style="15"/>
    <col min="3841" max="3841" width="3" style="15" customWidth="1"/>
    <col min="3842" max="3842" width="2" style="15" customWidth="1"/>
    <col min="3843" max="3844" width="10" style="15" customWidth="1"/>
    <col min="3845" max="3845" width="0.28515625" style="15" customWidth="1"/>
    <col min="3846" max="3846" width="21.85546875" style="15" customWidth="1"/>
    <col min="3847" max="3847" width="0" style="15" hidden="1" customWidth="1"/>
    <col min="3848" max="3848" width="10" style="15" customWidth="1"/>
    <col min="3849" max="3850" width="0" style="15" hidden="1" customWidth="1"/>
    <col min="3851" max="3851" width="11.7109375" style="15" customWidth="1"/>
    <col min="3852" max="3852" width="1.140625" style="15" customWidth="1"/>
    <col min="3853" max="3853" width="2.140625" style="15" customWidth="1"/>
    <col min="3854" max="3854" width="8.85546875" style="15" customWidth="1"/>
    <col min="3855" max="3855" width="7.85546875" style="15" customWidth="1"/>
    <col min="3856" max="3856" width="3.5703125" style="15" customWidth="1"/>
    <col min="3857" max="3857" width="12.5703125" style="15" customWidth="1"/>
    <col min="3858" max="3858" width="23" style="15" customWidth="1"/>
    <col min="3859" max="3859" width="11" style="15" customWidth="1"/>
    <col min="3860" max="3860" width="0" style="15" hidden="1" customWidth="1"/>
    <col min="3861" max="3861" width="1.42578125" style="15" customWidth="1"/>
    <col min="3862" max="3862" width="1.7109375" style="15" customWidth="1"/>
    <col min="3863" max="4096" width="9.140625" style="15"/>
    <col min="4097" max="4097" width="3" style="15" customWidth="1"/>
    <col min="4098" max="4098" width="2" style="15" customWidth="1"/>
    <col min="4099" max="4100" width="10" style="15" customWidth="1"/>
    <col min="4101" max="4101" width="0.28515625" style="15" customWidth="1"/>
    <col min="4102" max="4102" width="21.85546875" style="15" customWidth="1"/>
    <col min="4103" max="4103" width="0" style="15" hidden="1" customWidth="1"/>
    <col min="4104" max="4104" width="10" style="15" customWidth="1"/>
    <col min="4105" max="4106" width="0" style="15" hidden="1" customWidth="1"/>
    <col min="4107" max="4107" width="11.7109375" style="15" customWidth="1"/>
    <col min="4108" max="4108" width="1.140625" style="15" customWidth="1"/>
    <col min="4109" max="4109" width="2.140625" style="15" customWidth="1"/>
    <col min="4110" max="4110" width="8.85546875" style="15" customWidth="1"/>
    <col min="4111" max="4111" width="7.85546875" style="15" customWidth="1"/>
    <col min="4112" max="4112" width="3.5703125" style="15" customWidth="1"/>
    <col min="4113" max="4113" width="12.5703125" style="15" customWidth="1"/>
    <col min="4114" max="4114" width="23" style="15" customWidth="1"/>
    <col min="4115" max="4115" width="11" style="15" customWidth="1"/>
    <col min="4116" max="4116" width="0" style="15" hidden="1" customWidth="1"/>
    <col min="4117" max="4117" width="1.42578125" style="15" customWidth="1"/>
    <col min="4118" max="4118" width="1.7109375" style="15" customWidth="1"/>
    <col min="4119" max="4352" width="9.140625" style="15"/>
    <col min="4353" max="4353" width="3" style="15" customWidth="1"/>
    <col min="4354" max="4354" width="2" style="15" customWidth="1"/>
    <col min="4355" max="4356" width="10" style="15" customWidth="1"/>
    <col min="4357" max="4357" width="0.28515625" style="15" customWidth="1"/>
    <col min="4358" max="4358" width="21.85546875" style="15" customWidth="1"/>
    <col min="4359" max="4359" width="0" style="15" hidden="1" customWidth="1"/>
    <col min="4360" max="4360" width="10" style="15" customWidth="1"/>
    <col min="4361" max="4362" width="0" style="15" hidden="1" customWidth="1"/>
    <col min="4363" max="4363" width="11.7109375" style="15" customWidth="1"/>
    <col min="4364" max="4364" width="1.140625" style="15" customWidth="1"/>
    <col min="4365" max="4365" width="2.140625" style="15" customWidth="1"/>
    <col min="4366" max="4366" width="8.85546875" style="15" customWidth="1"/>
    <col min="4367" max="4367" width="7.85546875" style="15" customWidth="1"/>
    <col min="4368" max="4368" width="3.5703125" style="15" customWidth="1"/>
    <col min="4369" max="4369" width="12.5703125" style="15" customWidth="1"/>
    <col min="4370" max="4370" width="23" style="15" customWidth="1"/>
    <col min="4371" max="4371" width="11" style="15" customWidth="1"/>
    <col min="4372" max="4372" width="0" style="15" hidden="1" customWidth="1"/>
    <col min="4373" max="4373" width="1.42578125" style="15" customWidth="1"/>
    <col min="4374" max="4374" width="1.7109375" style="15" customWidth="1"/>
    <col min="4375" max="4608" width="9.140625" style="15"/>
    <col min="4609" max="4609" width="3" style="15" customWidth="1"/>
    <col min="4610" max="4610" width="2" style="15" customWidth="1"/>
    <col min="4611" max="4612" width="10" style="15" customWidth="1"/>
    <col min="4613" max="4613" width="0.28515625" style="15" customWidth="1"/>
    <col min="4614" max="4614" width="21.85546875" style="15" customWidth="1"/>
    <col min="4615" max="4615" width="0" style="15" hidden="1" customWidth="1"/>
    <col min="4616" max="4616" width="10" style="15" customWidth="1"/>
    <col min="4617" max="4618" width="0" style="15" hidden="1" customWidth="1"/>
    <col min="4619" max="4619" width="11.7109375" style="15" customWidth="1"/>
    <col min="4620" max="4620" width="1.140625" style="15" customWidth="1"/>
    <col min="4621" max="4621" width="2.140625" style="15" customWidth="1"/>
    <col min="4622" max="4622" width="8.85546875" style="15" customWidth="1"/>
    <col min="4623" max="4623" width="7.85546875" style="15" customWidth="1"/>
    <col min="4624" max="4624" width="3.5703125" style="15" customWidth="1"/>
    <col min="4625" max="4625" width="12.5703125" style="15" customWidth="1"/>
    <col min="4626" max="4626" width="23" style="15" customWidth="1"/>
    <col min="4627" max="4627" width="11" style="15" customWidth="1"/>
    <col min="4628" max="4628" width="0" style="15" hidden="1" customWidth="1"/>
    <col min="4629" max="4629" width="1.42578125" style="15" customWidth="1"/>
    <col min="4630" max="4630" width="1.7109375" style="15" customWidth="1"/>
    <col min="4631" max="4864" width="9.140625" style="15"/>
    <col min="4865" max="4865" width="3" style="15" customWidth="1"/>
    <col min="4866" max="4866" width="2" style="15" customWidth="1"/>
    <col min="4867" max="4868" width="10" style="15" customWidth="1"/>
    <col min="4869" max="4869" width="0.28515625" style="15" customWidth="1"/>
    <col min="4870" max="4870" width="21.85546875" style="15" customWidth="1"/>
    <col min="4871" max="4871" width="0" style="15" hidden="1" customWidth="1"/>
    <col min="4872" max="4872" width="10" style="15" customWidth="1"/>
    <col min="4873" max="4874" width="0" style="15" hidden="1" customWidth="1"/>
    <col min="4875" max="4875" width="11.7109375" style="15" customWidth="1"/>
    <col min="4876" max="4876" width="1.140625" style="15" customWidth="1"/>
    <col min="4877" max="4877" width="2.140625" style="15" customWidth="1"/>
    <col min="4878" max="4878" width="8.85546875" style="15" customWidth="1"/>
    <col min="4879" max="4879" width="7.85546875" style="15" customWidth="1"/>
    <col min="4880" max="4880" width="3.5703125" style="15" customWidth="1"/>
    <col min="4881" max="4881" width="12.5703125" style="15" customWidth="1"/>
    <col min="4882" max="4882" width="23" style="15" customWidth="1"/>
    <col min="4883" max="4883" width="11" style="15" customWidth="1"/>
    <col min="4884" max="4884" width="0" style="15" hidden="1" customWidth="1"/>
    <col min="4885" max="4885" width="1.42578125" style="15" customWidth="1"/>
    <col min="4886" max="4886" width="1.7109375" style="15" customWidth="1"/>
    <col min="4887" max="5120" width="9.140625" style="15"/>
    <col min="5121" max="5121" width="3" style="15" customWidth="1"/>
    <col min="5122" max="5122" width="2" style="15" customWidth="1"/>
    <col min="5123" max="5124" width="10" style="15" customWidth="1"/>
    <col min="5125" max="5125" width="0.28515625" style="15" customWidth="1"/>
    <col min="5126" max="5126" width="21.85546875" style="15" customWidth="1"/>
    <col min="5127" max="5127" width="0" style="15" hidden="1" customWidth="1"/>
    <col min="5128" max="5128" width="10" style="15" customWidth="1"/>
    <col min="5129" max="5130" width="0" style="15" hidden="1" customWidth="1"/>
    <col min="5131" max="5131" width="11.7109375" style="15" customWidth="1"/>
    <col min="5132" max="5132" width="1.140625" style="15" customWidth="1"/>
    <col min="5133" max="5133" width="2.140625" style="15" customWidth="1"/>
    <col min="5134" max="5134" width="8.85546875" style="15" customWidth="1"/>
    <col min="5135" max="5135" width="7.85546875" style="15" customWidth="1"/>
    <col min="5136" max="5136" width="3.5703125" style="15" customWidth="1"/>
    <col min="5137" max="5137" width="12.5703125" style="15" customWidth="1"/>
    <col min="5138" max="5138" width="23" style="15" customWidth="1"/>
    <col min="5139" max="5139" width="11" style="15" customWidth="1"/>
    <col min="5140" max="5140" width="0" style="15" hidden="1" customWidth="1"/>
    <col min="5141" max="5141" width="1.42578125" style="15" customWidth="1"/>
    <col min="5142" max="5142" width="1.7109375" style="15" customWidth="1"/>
    <col min="5143" max="5376" width="9.140625" style="15"/>
    <col min="5377" max="5377" width="3" style="15" customWidth="1"/>
    <col min="5378" max="5378" width="2" style="15" customWidth="1"/>
    <col min="5379" max="5380" width="10" style="15" customWidth="1"/>
    <col min="5381" max="5381" width="0.28515625" style="15" customWidth="1"/>
    <col min="5382" max="5382" width="21.85546875" style="15" customWidth="1"/>
    <col min="5383" max="5383" width="0" style="15" hidden="1" customWidth="1"/>
    <col min="5384" max="5384" width="10" style="15" customWidth="1"/>
    <col min="5385" max="5386" width="0" style="15" hidden="1" customWidth="1"/>
    <col min="5387" max="5387" width="11.7109375" style="15" customWidth="1"/>
    <col min="5388" max="5388" width="1.140625" style="15" customWidth="1"/>
    <col min="5389" max="5389" width="2.140625" style="15" customWidth="1"/>
    <col min="5390" max="5390" width="8.85546875" style="15" customWidth="1"/>
    <col min="5391" max="5391" width="7.85546875" style="15" customWidth="1"/>
    <col min="5392" max="5392" width="3.5703125" style="15" customWidth="1"/>
    <col min="5393" max="5393" width="12.5703125" style="15" customWidth="1"/>
    <col min="5394" max="5394" width="23" style="15" customWidth="1"/>
    <col min="5395" max="5395" width="11" style="15" customWidth="1"/>
    <col min="5396" max="5396" width="0" style="15" hidden="1" customWidth="1"/>
    <col min="5397" max="5397" width="1.42578125" style="15" customWidth="1"/>
    <col min="5398" max="5398" width="1.7109375" style="15" customWidth="1"/>
    <col min="5399" max="5632" width="9.140625" style="15"/>
    <col min="5633" max="5633" width="3" style="15" customWidth="1"/>
    <col min="5634" max="5634" width="2" style="15" customWidth="1"/>
    <col min="5635" max="5636" width="10" style="15" customWidth="1"/>
    <col min="5637" max="5637" width="0.28515625" style="15" customWidth="1"/>
    <col min="5638" max="5638" width="21.85546875" style="15" customWidth="1"/>
    <col min="5639" max="5639" width="0" style="15" hidden="1" customWidth="1"/>
    <col min="5640" max="5640" width="10" style="15" customWidth="1"/>
    <col min="5641" max="5642" width="0" style="15" hidden="1" customWidth="1"/>
    <col min="5643" max="5643" width="11.7109375" style="15" customWidth="1"/>
    <col min="5644" max="5644" width="1.140625" style="15" customWidth="1"/>
    <col min="5645" max="5645" width="2.140625" style="15" customWidth="1"/>
    <col min="5646" max="5646" width="8.85546875" style="15" customWidth="1"/>
    <col min="5647" max="5647" width="7.85546875" style="15" customWidth="1"/>
    <col min="5648" max="5648" width="3.5703125" style="15" customWidth="1"/>
    <col min="5649" max="5649" width="12.5703125" style="15" customWidth="1"/>
    <col min="5650" max="5650" width="23" style="15" customWidth="1"/>
    <col min="5651" max="5651" width="11" style="15" customWidth="1"/>
    <col min="5652" max="5652" width="0" style="15" hidden="1" customWidth="1"/>
    <col min="5653" max="5653" width="1.42578125" style="15" customWidth="1"/>
    <col min="5654" max="5654" width="1.7109375" style="15" customWidth="1"/>
    <col min="5655" max="5888" width="9.140625" style="15"/>
    <col min="5889" max="5889" width="3" style="15" customWidth="1"/>
    <col min="5890" max="5890" width="2" style="15" customWidth="1"/>
    <col min="5891" max="5892" width="10" style="15" customWidth="1"/>
    <col min="5893" max="5893" width="0.28515625" style="15" customWidth="1"/>
    <col min="5894" max="5894" width="21.85546875" style="15" customWidth="1"/>
    <col min="5895" max="5895" width="0" style="15" hidden="1" customWidth="1"/>
    <col min="5896" max="5896" width="10" style="15" customWidth="1"/>
    <col min="5897" max="5898" width="0" style="15" hidden="1" customWidth="1"/>
    <col min="5899" max="5899" width="11.7109375" style="15" customWidth="1"/>
    <col min="5900" max="5900" width="1.140625" style="15" customWidth="1"/>
    <col min="5901" max="5901" width="2.140625" style="15" customWidth="1"/>
    <col min="5902" max="5902" width="8.85546875" style="15" customWidth="1"/>
    <col min="5903" max="5903" width="7.85546875" style="15" customWidth="1"/>
    <col min="5904" max="5904" width="3.5703125" style="15" customWidth="1"/>
    <col min="5905" max="5905" width="12.5703125" style="15" customWidth="1"/>
    <col min="5906" max="5906" width="23" style="15" customWidth="1"/>
    <col min="5907" max="5907" width="11" style="15" customWidth="1"/>
    <col min="5908" max="5908" width="0" style="15" hidden="1" customWidth="1"/>
    <col min="5909" max="5909" width="1.42578125" style="15" customWidth="1"/>
    <col min="5910" max="5910" width="1.7109375" style="15" customWidth="1"/>
    <col min="5911" max="6144" width="9.140625" style="15"/>
    <col min="6145" max="6145" width="3" style="15" customWidth="1"/>
    <col min="6146" max="6146" width="2" style="15" customWidth="1"/>
    <col min="6147" max="6148" width="10" style="15" customWidth="1"/>
    <col min="6149" max="6149" width="0.28515625" style="15" customWidth="1"/>
    <col min="6150" max="6150" width="21.85546875" style="15" customWidth="1"/>
    <col min="6151" max="6151" width="0" style="15" hidden="1" customWidth="1"/>
    <col min="6152" max="6152" width="10" style="15" customWidth="1"/>
    <col min="6153" max="6154" width="0" style="15" hidden="1" customWidth="1"/>
    <col min="6155" max="6155" width="11.7109375" style="15" customWidth="1"/>
    <col min="6156" max="6156" width="1.140625" style="15" customWidth="1"/>
    <col min="6157" max="6157" width="2.140625" style="15" customWidth="1"/>
    <col min="6158" max="6158" width="8.85546875" style="15" customWidth="1"/>
    <col min="6159" max="6159" width="7.85546875" style="15" customWidth="1"/>
    <col min="6160" max="6160" width="3.5703125" style="15" customWidth="1"/>
    <col min="6161" max="6161" width="12.5703125" style="15" customWidth="1"/>
    <col min="6162" max="6162" width="23" style="15" customWidth="1"/>
    <col min="6163" max="6163" width="11" style="15" customWidth="1"/>
    <col min="6164" max="6164" width="0" style="15" hidden="1" customWidth="1"/>
    <col min="6165" max="6165" width="1.42578125" style="15" customWidth="1"/>
    <col min="6166" max="6166" width="1.7109375" style="15" customWidth="1"/>
    <col min="6167" max="6400" width="9.140625" style="15"/>
    <col min="6401" max="6401" width="3" style="15" customWidth="1"/>
    <col min="6402" max="6402" width="2" style="15" customWidth="1"/>
    <col min="6403" max="6404" width="10" style="15" customWidth="1"/>
    <col min="6405" max="6405" width="0.28515625" style="15" customWidth="1"/>
    <col min="6406" max="6406" width="21.85546875" style="15" customWidth="1"/>
    <col min="6407" max="6407" width="0" style="15" hidden="1" customWidth="1"/>
    <col min="6408" max="6408" width="10" style="15" customWidth="1"/>
    <col min="6409" max="6410" width="0" style="15" hidden="1" customWidth="1"/>
    <col min="6411" max="6411" width="11.7109375" style="15" customWidth="1"/>
    <col min="6412" max="6412" width="1.140625" style="15" customWidth="1"/>
    <col min="6413" max="6413" width="2.140625" style="15" customWidth="1"/>
    <col min="6414" max="6414" width="8.85546875" style="15" customWidth="1"/>
    <col min="6415" max="6415" width="7.85546875" style="15" customWidth="1"/>
    <col min="6416" max="6416" width="3.5703125" style="15" customWidth="1"/>
    <col min="6417" max="6417" width="12.5703125" style="15" customWidth="1"/>
    <col min="6418" max="6418" width="23" style="15" customWidth="1"/>
    <col min="6419" max="6419" width="11" style="15" customWidth="1"/>
    <col min="6420" max="6420" width="0" style="15" hidden="1" customWidth="1"/>
    <col min="6421" max="6421" width="1.42578125" style="15" customWidth="1"/>
    <col min="6422" max="6422" width="1.7109375" style="15" customWidth="1"/>
    <col min="6423" max="6656" width="9.140625" style="15"/>
    <col min="6657" max="6657" width="3" style="15" customWidth="1"/>
    <col min="6658" max="6658" width="2" style="15" customWidth="1"/>
    <col min="6659" max="6660" width="10" style="15" customWidth="1"/>
    <col min="6661" max="6661" width="0.28515625" style="15" customWidth="1"/>
    <col min="6662" max="6662" width="21.85546875" style="15" customWidth="1"/>
    <col min="6663" max="6663" width="0" style="15" hidden="1" customWidth="1"/>
    <col min="6664" max="6664" width="10" style="15" customWidth="1"/>
    <col min="6665" max="6666" width="0" style="15" hidden="1" customWidth="1"/>
    <col min="6667" max="6667" width="11.7109375" style="15" customWidth="1"/>
    <col min="6668" max="6668" width="1.140625" style="15" customWidth="1"/>
    <col min="6669" max="6669" width="2.140625" style="15" customWidth="1"/>
    <col min="6670" max="6670" width="8.85546875" style="15" customWidth="1"/>
    <col min="6671" max="6671" width="7.85546875" style="15" customWidth="1"/>
    <col min="6672" max="6672" width="3.5703125" style="15" customWidth="1"/>
    <col min="6673" max="6673" width="12.5703125" style="15" customWidth="1"/>
    <col min="6674" max="6674" width="23" style="15" customWidth="1"/>
    <col min="6675" max="6675" width="11" style="15" customWidth="1"/>
    <col min="6676" max="6676" width="0" style="15" hidden="1" customWidth="1"/>
    <col min="6677" max="6677" width="1.42578125" style="15" customWidth="1"/>
    <col min="6678" max="6678" width="1.7109375" style="15" customWidth="1"/>
    <col min="6679" max="6912" width="9.140625" style="15"/>
    <col min="6913" max="6913" width="3" style="15" customWidth="1"/>
    <col min="6914" max="6914" width="2" style="15" customWidth="1"/>
    <col min="6915" max="6916" width="10" style="15" customWidth="1"/>
    <col min="6917" max="6917" width="0.28515625" style="15" customWidth="1"/>
    <col min="6918" max="6918" width="21.85546875" style="15" customWidth="1"/>
    <col min="6919" max="6919" width="0" style="15" hidden="1" customWidth="1"/>
    <col min="6920" max="6920" width="10" style="15" customWidth="1"/>
    <col min="6921" max="6922" width="0" style="15" hidden="1" customWidth="1"/>
    <col min="6923" max="6923" width="11.7109375" style="15" customWidth="1"/>
    <col min="6924" max="6924" width="1.140625" style="15" customWidth="1"/>
    <col min="6925" max="6925" width="2.140625" style="15" customWidth="1"/>
    <col min="6926" max="6926" width="8.85546875" style="15" customWidth="1"/>
    <col min="6927" max="6927" width="7.85546875" style="15" customWidth="1"/>
    <col min="6928" max="6928" width="3.5703125" style="15" customWidth="1"/>
    <col min="6929" max="6929" width="12.5703125" style="15" customWidth="1"/>
    <col min="6930" max="6930" width="23" style="15" customWidth="1"/>
    <col min="6931" max="6931" width="11" style="15" customWidth="1"/>
    <col min="6932" max="6932" width="0" style="15" hidden="1" customWidth="1"/>
    <col min="6933" max="6933" width="1.42578125" style="15" customWidth="1"/>
    <col min="6934" max="6934" width="1.7109375" style="15" customWidth="1"/>
    <col min="6935" max="7168" width="9.140625" style="15"/>
    <col min="7169" max="7169" width="3" style="15" customWidth="1"/>
    <col min="7170" max="7170" width="2" style="15" customWidth="1"/>
    <col min="7171" max="7172" width="10" style="15" customWidth="1"/>
    <col min="7173" max="7173" width="0.28515625" style="15" customWidth="1"/>
    <col min="7174" max="7174" width="21.85546875" style="15" customWidth="1"/>
    <col min="7175" max="7175" width="0" style="15" hidden="1" customWidth="1"/>
    <col min="7176" max="7176" width="10" style="15" customWidth="1"/>
    <col min="7177" max="7178" width="0" style="15" hidden="1" customWidth="1"/>
    <col min="7179" max="7179" width="11.7109375" style="15" customWidth="1"/>
    <col min="7180" max="7180" width="1.140625" style="15" customWidth="1"/>
    <col min="7181" max="7181" width="2.140625" style="15" customWidth="1"/>
    <col min="7182" max="7182" width="8.85546875" style="15" customWidth="1"/>
    <col min="7183" max="7183" width="7.85546875" style="15" customWidth="1"/>
    <col min="7184" max="7184" width="3.5703125" style="15" customWidth="1"/>
    <col min="7185" max="7185" width="12.5703125" style="15" customWidth="1"/>
    <col min="7186" max="7186" width="23" style="15" customWidth="1"/>
    <col min="7187" max="7187" width="11" style="15" customWidth="1"/>
    <col min="7188" max="7188" width="0" style="15" hidden="1" customWidth="1"/>
    <col min="7189" max="7189" width="1.42578125" style="15" customWidth="1"/>
    <col min="7190" max="7190" width="1.7109375" style="15" customWidth="1"/>
    <col min="7191" max="7424" width="9.140625" style="15"/>
    <col min="7425" max="7425" width="3" style="15" customWidth="1"/>
    <col min="7426" max="7426" width="2" style="15" customWidth="1"/>
    <col min="7427" max="7428" width="10" style="15" customWidth="1"/>
    <col min="7429" max="7429" width="0.28515625" style="15" customWidth="1"/>
    <col min="7430" max="7430" width="21.85546875" style="15" customWidth="1"/>
    <col min="7431" max="7431" width="0" style="15" hidden="1" customWidth="1"/>
    <col min="7432" max="7432" width="10" style="15" customWidth="1"/>
    <col min="7433" max="7434" width="0" style="15" hidden="1" customWidth="1"/>
    <col min="7435" max="7435" width="11.7109375" style="15" customWidth="1"/>
    <col min="7436" max="7436" width="1.140625" style="15" customWidth="1"/>
    <col min="7437" max="7437" width="2.140625" style="15" customWidth="1"/>
    <col min="7438" max="7438" width="8.85546875" style="15" customWidth="1"/>
    <col min="7439" max="7439" width="7.85546875" style="15" customWidth="1"/>
    <col min="7440" max="7440" width="3.5703125" style="15" customWidth="1"/>
    <col min="7441" max="7441" width="12.5703125" style="15" customWidth="1"/>
    <col min="7442" max="7442" width="23" style="15" customWidth="1"/>
    <col min="7443" max="7443" width="11" style="15" customWidth="1"/>
    <col min="7444" max="7444" width="0" style="15" hidden="1" customWidth="1"/>
    <col min="7445" max="7445" width="1.42578125" style="15" customWidth="1"/>
    <col min="7446" max="7446" width="1.7109375" style="15" customWidth="1"/>
    <col min="7447" max="7680" width="9.140625" style="15"/>
    <col min="7681" max="7681" width="3" style="15" customWidth="1"/>
    <col min="7682" max="7682" width="2" style="15" customWidth="1"/>
    <col min="7683" max="7684" width="10" style="15" customWidth="1"/>
    <col min="7685" max="7685" width="0.28515625" style="15" customWidth="1"/>
    <col min="7686" max="7686" width="21.85546875" style="15" customWidth="1"/>
    <col min="7687" max="7687" width="0" style="15" hidden="1" customWidth="1"/>
    <col min="7688" max="7688" width="10" style="15" customWidth="1"/>
    <col min="7689" max="7690" width="0" style="15" hidden="1" customWidth="1"/>
    <col min="7691" max="7691" width="11.7109375" style="15" customWidth="1"/>
    <col min="7692" max="7692" width="1.140625" style="15" customWidth="1"/>
    <col min="7693" max="7693" width="2.140625" style="15" customWidth="1"/>
    <col min="7694" max="7694" width="8.85546875" style="15" customWidth="1"/>
    <col min="7695" max="7695" width="7.85546875" style="15" customWidth="1"/>
    <col min="7696" max="7696" width="3.5703125" style="15" customWidth="1"/>
    <col min="7697" max="7697" width="12.5703125" style="15" customWidth="1"/>
    <col min="7698" max="7698" width="23" style="15" customWidth="1"/>
    <col min="7699" max="7699" width="11" style="15" customWidth="1"/>
    <col min="7700" max="7700" width="0" style="15" hidden="1" customWidth="1"/>
    <col min="7701" max="7701" width="1.42578125" style="15" customWidth="1"/>
    <col min="7702" max="7702" width="1.7109375" style="15" customWidth="1"/>
    <col min="7703" max="7936" width="9.140625" style="15"/>
    <col min="7937" max="7937" width="3" style="15" customWidth="1"/>
    <col min="7938" max="7938" width="2" style="15" customWidth="1"/>
    <col min="7939" max="7940" width="10" style="15" customWidth="1"/>
    <col min="7941" max="7941" width="0.28515625" style="15" customWidth="1"/>
    <col min="7942" max="7942" width="21.85546875" style="15" customWidth="1"/>
    <col min="7943" max="7943" width="0" style="15" hidden="1" customWidth="1"/>
    <col min="7944" max="7944" width="10" style="15" customWidth="1"/>
    <col min="7945" max="7946" width="0" style="15" hidden="1" customWidth="1"/>
    <col min="7947" max="7947" width="11.7109375" style="15" customWidth="1"/>
    <col min="7948" max="7948" width="1.140625" style="15" customWidth="1"/>
    <col min="7949" max="7949" width="2.140625" style="15" customWidth="1"/>
    <col min="7950" max="7950" width="8.85546875" style="15" customWidth="1"/>
    <col min="7951" max="7951" width="7.85546875" style="15" customWidth="1"/>
    <col min="7952" max="7952" width="3.5703125" style="15" customWidth="1"/>
    <col min="7953" max="7953" width="12.5703125" style="15" customWidth="1"/>
    <col min="7954" max="7954" width="23" style="15" customWidth="1"/>
    <col min="7955" max="7955" width="11" style="15" customWidth="1"/>
    <col min="7956" max="7956" width="0" style="15" hidden="1" customWidth="1"/>
    <col min="7957" max="7957" width="1.42578125" style="15" customWidth="1"/>
    <col min="7958" max="7958" width="1.7109375" style="15" customWidth="1"/>
    <col min="7959" max="8192" width="9.140625" style="15"/>
    <col min="8193" max="8193" width="3" style="15" customWidth="1"/>
    <col min="8194" max="8194" width="2" style="15" customWidth="1"/>
    <col min="8195" max="8196" width="10" style="15" customWidth="1"/>
    <col min="8197" max="8197" width="0.28515625" style="15" customWidth="1"/>
    <col min="8198" max="8198" width="21.85546875" style="15" customWidth="1"/>
    <col min="8199" max="8199" width="0" style="15" hidden="1" customWidth="1"/>
    <col min="8200" max="8200" width="10" style="15" customWidth="1"/>
    <col min="8201" max="8202" width="0" style="15" hidden="1" customWidth="1"/>
    <col min="8203" max="8203" width="11.7109375" style="15" customWidth="1"/>
    <col min="8204" max="8204" width="1.140625" style="15" customWidth="1"/>
    <col min="8205" max="8205" width="2.140625" style="15" customWidth="1"/>
    <col min="8206" max="8206" width="8.85546875" style="15" customWidth="1"/>
    <col min="8207" max="8207" width="7.85546875" style="15" customWidth="1"/>
    <col min="8208" max="8208" width="3.5703125" style="15" customWidth="1"/>
    <col min="8209" max="8209" width="12.5703125" style="15" customWidth="1"/>
    <col min="8210" max="8210" width="23" style="15" customWidth="1"/>
    <col min="8211" max="8211" width="11" style="15" customWidth="1"/>
    <col min="8212" max="8212" width="0" style="15" hidden="1" customWidth="1"/>
    <col min="8213" max="8213" width="1.42578125" style="15" customWidth="1"/>
    <col min="8214" max="8214" width="1.7109375" style="15" customWidth="1"/>
    <col min="8215" max="8448" width="9.140625" style="15"/>
    <col min="8449" max="8449" width="3" style="15" customWidth="1"/>
    <col min="8450" max="8450" width="2" style="15" customWidth="1"/>
    <col min="8451" max="8452" width="10" style="15" customWidth="1"/>
    <col min="8453" max="8453" width="0.28515625" style="15" customWidth="1"/>
    <col min="8454" max="8454" width="21.85546875" style="15" customWidth="1"/>
    <col min="8455" max="8455" width="0" style="15" hidden="1" customWidth="1"/>
    <col min="8456" max="8456" width="10" style="15" customWidth="1"/>
    <col min="8457" max="8458" width="0" style="15" hidden="1" customWidth="1"/>
    <col min="8459" max="8459" width="11.7109375" style="15" customWidth="1"/>
    <col min="8460" max="8460" width="1.140625" style="15" customWidth="1"/>
    <col min="8461" max="8461" width="2.140625" style="15" customWidth="1"/>
    <col min="8462" max="8462" width="8.85546875" style="15" customWidth="1"/>
    <col min="8463" max="8463" width="7.85546875" style="15" customWidth="1"/>
    <col min="8464" max="8464" width="3.5703125" style="15" customWidth="1"/>
    <col min="8465" max="8465" width="12.5703125" style="15" customWidth="1"/>
    <col min="8466" max="8466" width="23" style="15" customWidth="1"/>
    <col min="8467" max="8467" width="11" style="15" customWidth="1"/>
    <col min="8468" max="8468" width="0" style="15" hidden="1" customWidth="1"/>
    <col min="8469" max="8469" width="1.42578125" style="15" customWidth="1"/>
    <col min="8470" max="8470" width="1.7109375" style="15" customWidth="1"/>
    <col min="8471" max="8704" width="9.140625" style="15"/>
    <col min="8705" max="8705" width="3" style="15" customWidth="1"/>
    <col min="8706" max="8706" width="2" style="15" customWidth="1"/>
    <col min="8707" max="8708" width="10" style="15" customWidth="1"/>
    <col min="8709" max="8709" width="0.28515625" style="15" customWidth="1"/>
    <col min="8710" max="8710" width="21.85546875" style="15" customWidth="1"/>
    <col min="8711" max="8711" width="0" style="15" hidden="1" customWidth="1"/>
    <col min="8712" max="8712" width="10" style="15" customWidth="1"/>
    <col min="8713" max="8714" width="0" style="15" hidden="1" customWidth="1"/>
    <col min="8715" max="8715" width="11.7109375" style="15" customWidth="1"/>
    <col min="8716" max="8716" width="1.140625" style="15" customWidth="1"/>
    <col min="8717" max="8717" width="2.140625" style="15" customWidth="1"/>
    <col min="8718" max="8718" width="8.85546875" style="15" customWidth="1"/>
    <col min="8719" max="8719" width="7.85546875" style="15" customWidth="1"/>
    <col min="8720" max="8720" width="3.5703125" style="15" customWidth="1"/>
    <col min="8721" max="8721" width="12.5703125" style="15" customWidth="1"/>
    <col min="8722" max="8722" width="23" style="15" customWidth="1"/>
    <col min="8723" max="8723" width="11" style="15" customWidth="1"/>
    <col min="8724" max="8724" width="0" style="15" hidden="1" customWidth="1"/>
    <col min="8725" max="8725" width="1.42578125" style="15" customWidth="1"/>
    <col min="8726" max="8726" width="1.7109375" style="15" customWidth="1"/>
    <col min="8727" max="8960" width="9.140625" style="15"/>
    <col min="8961" max="8961" width="3" style="15" customWidth="1"/>
    <col min="8962" max="8962" width="2" style="15" customWidth="1"/>
    <col min="8963" max="8964" width="10" style="15" customWidth="1"/>
    <col min="8965" max="8965" width="0.28515625" style="15" customWidth="1"/>
    <col min="8966" max="8966" width="21.85546875" style="15" customWidth="1"/>
    <col min="8967" max="8967" width="0" style="15" hidden="1" customWidth="1"/>
    <col min="8968" max="8968" width="10" style="15" customWidth="1"/>
    <col min="8969" max="8970" width="0" style="15" hidden="1" customWidth="1"/>
    <col min="8971" max="8971" width="11.7109375" style="15" customWidth="1"/>
    <col min="8972" max="8972" width="1.140625" style="15" customWidth="1"/>
    <col min="8973" max="8973" width="2.140625" style="15" customWidth="1"/>
    <col min="8974" max="8974" width="8.85546875" style="15" customWidth="1"/>
    <col min="8975" max="8975" width="7.85546875" style="15" customWidth="1"/>
    <col min="8976" max="8976" width="3.5703125" style="15" customWidth="1"/>
    <col min="8977" max="8977" width="12.5703125" style="15" customWidth="1"/>
    <col min="8978" max="8978" width="23" style="15" customWidth="1"/>
    <col min="8979" max="8979" width="11" style="15" customWidth="1"/>
    <col min="8980" max="8980" width="0" style="15" hidden="1" customWidth="1"/>
    <col min="8981" max="8981" width="1.42578125" style="15" customWidth="1"/>
    <col min="8982" max="8982" width="1.7109375" style="15" customWidth="1"/>
    <col min="8983" max="9216" width="9.140625" style="15"/>
    <col min="9217" max="9217" width="3" style="15" customWidth="1"/>
    <col min="9218" max="9218" width="2" style="15" customWidth="1"/>
    <col min="9219" max="9220" width="10" style="15" customWidth="1"/>
    <col min="9221" max="9221" width="0.28515625" style="15" customWidth="1"/>
    <col min="9222" max="9222" width="21.85546875" style="15" customWidth="1"/>
    <col min="9223" max="9223" width="0" style="15" hidden="1" customWidth="1"/>
    <col min="9224" max="9224" width="10" style="15" customWidth="1"/>
    <col min="9225" max="9226" width="0" style="15" hidden="1" customWidth="1"/>
    <col min="9227" max="9227" width="11.7109375" style="15" customWidth="1"/>
    <col min="9228" max="9228" width="1.140625" style="15" customWidth="1"/>
    <col min="9229" max="9229" width="2.140625" style="15" customWidth="1"/>
    <col min="9230" max="9230" width="8.85546875" style="15" customWidth="1"/>
    <col min="9231" max="9231" width="7.85546875" style="15" customWidth="1"/>
    <col min="9232" max="9232" width="3.5703125" style="15" customWidth="1"/>
    <col min="9233" max="9233" width="12.5703125" style="15" customWidth="1"/>
    <col min="9234" max="9234" width="23" style="15" customWidth="1"/>
    <col min="9235" max="9235" width="11" style="15" customWidth="1"/>
    <col min="9236" max="9236" width="0" style="15" hidden="1" customWidth="1"/>
    <col min="9237" max="9237" width="1.42578125" style="15" customWidth="1"/>
    <col min="9238" max="9238" width="1.7109375" style="15" customWidth="1"/>
    <col min="9239" max="9472" width="9.140625" style="15"/>
    <col min="9473" max="9473" width="3" style="15" customWidth="1"/>
    <col min="9474" max="9474" width="2" style="15" customWidth="1"/>
    <col min="9475" max="9476" width="10" style="15" customWidth="1"/>
    <col min="9477" max="9477" width="0.28515625" style="15" customWidth="1"/>
    <col min="9478" max="9478" width="21.85546875" style="15" customWidth="1"/>
    <col min="9479" max="9479" width="0" style="15" hidden="1" customWidth="1"/>
    <col min="9480" max="9480" width="10" style="15" customWidth="1"/>
    <col min="9481" max="9482" width="0" style="15" hidden="1" customWidth="1"/>
    <col min="9483" max="9483" width="11.7109375" style="15" customWidth="1"/>
    <col min="9484" max="9484" width="1.140625" style="15" customWidth="1"/>
    <col min="9485" max="9485" width="2.140625" style="15" customWidth="1"/>
    <col min="9486" max="9486" width="8.85546875" style="15" customWidth="1"/>
    <col min="9487" max="9487" width="7.85546875" style="15" customWidth="1"/>
    <col min="9488" max="9488" width="3.5703125" style="15" customWidth="1"/>
    <col min="9489" max="9489" width="12.5703125" style="15" customWidth="1"/>
    <col min="9490" max="9490" width="23" style="15" customWidth="1"/>
    <col min="9491" max="9491" width="11" style="15" customWidth="1"/>
    <col min="9492" max="9492" width="0" style="15" hidden="1" customWidth="1"/>
    <col min="9493" max="9493" width="1.42578125" style="15" customWidth="1"/>
    <col min="9494" max="9494" width="1.7109375" style="15" customWidth="1"/>
    <col min="9495" max="9728" width="9.140625" style="15"/>
    <col min="9729" max="9729" width="3" style="15" customWidth="1"/>
    <col min="9730" max="9730" width="2" style="15" customWidth="1"/>
    <col min="9731" max="9732" width="10" style="15" customWidth="1"/>
    <col min="9733" max="9733" width="0.28515625" style="15" customWidth="1"/>
    <col min="9734" max="9734" width="21.85546875" style="15" customWidth="1"/>
    <col min="9735" max="9735" width="0" style="15" hidden="1" customWidth="1"/>
    <col min="9736" max="9736" width="10" style="15" customWidth="1"/>
    <col min="9737" max="9738" width="0" style="15" hidden="1" customWidth="1"/>
    <col min="9739" max="9739" width="11.7109375" style="15" customWidth="1"/>
    <col min="9740" max="9740" width="1.140625" style="15" customWidth="1"/>
    <col min="9741" max="9741" width="2.140625" style="15" customWidth="1"/>
    <col min="9742" max="9742" width="8.85546875" style="15" customWidth="1"/>
    <col min="9743" max="9743" width="7.85546875" style="15" customWidth="1"/>
    <col min="9744" max="9744" width="3.5703125" style="15" customWidth="1"/>
    <col min="9745" max="9745" width="12.5703125" style="15" customWidth="1"/>
    <col min="9746" max="9746" width="23" style="15" customWidth="1"/>
    <col min="9747" max="9747" width="11" style="15" customWidth="1"/>
    <col min="9748" max="9748" width="0" style="15" hidden="1" customWidth="1"/>
    <col min="9749" max="9749" width="1.42578125" style="15" customWidth="1"/>
    <col min="9750" max="9750" width="1.7109375" style="15" customWidth="1"/>
    <col min="9751" max="9984" width="9.140625" style="15"/>
    <col min="9985" max="9985" width="3" style="15" customWidth="1"/>
    <col min="9986" max="9986" width="2" style="15" customWidth="1"/>
    <col min="9987" max="9988" width="10" style="15" customWidth="1"/>
    <col min="9989" max="9989" width="0.28515625" style="15" customWidth="1"/>
    <col min="9990" max="9990" width="21.85546875" style="15" customWidth="1"/>
    <col min="9991" max="9991" width="0" style="15" hidden="1" customWidth="1"/>
    <col min="9992" max="9992" width="10" style="15" customWidth="1"/>
    <col min="9993" max="9994" width="0" style="15" hidden="1" customWidth="1"/>
    <col min="9995" max="9995" width="11.7109375" style="15" customWidth="1"/>
    <col min="9996" max="9996" width="1.140625" style="15" customWidth="1"/>
    <col min="9997" max="9997" width="2.140625" style="15" customWidth="1"/>
    <col min="9998" max="9998" width="8.85546875" style="15" customWidth="1"/>
    <col min="9999" max="9999" width="7.85546875" style="15" customWidth="1"/>
    <col min="10000" max="10000" width="3.5703125" style="15" customWidth="1"/>
    <col min="10001" max="10001" width="12.5703125" style="15" customWidth="1"/>
    <col min="10002" max="10002" width="23" style="15" customWidth="1"/>
    <col min="10003" max="10003" width="11" style="15" customWidth="1"/>
    <col min="10004" max="10004" width="0" style="15" hidden="1" customWidth="1"/>
    <col min="10005" max="10005" width="1.42578125" style="15" customWidth="1"/>
    <col min="10006" max="10006" width="1.7109375" style="15" customWidth="1"/>
    <col min="10007" max="10240" width="9.140625" style="15"/>
    <col min="10241" max="10241" width="3" style="15" customWidth="1"/>
    <col min="10242" max="10242" width="2" style="15" customWidth="1"/>
    <col min="10243" max="10244" width="10" style="15" customWidth="1"/>
    <col min="10245" max="10245" width="0.28515625" style="15" customWidth="1"/>
    <col min="10246" max="10246" width="21.85546875" style="15" customWidth="1"/>
    <col min="10247" max="10247" width="0" style="15" hidden="1" customWidth="1"/>
    <col min="10248" max="10248" width="10" style="15" customWidth="1"/>
    <col min="10249" max="10250" width="0" style="15" hidden="1" customWidth="1"/>
    <col min="10251" max="10251" width="11.7109375" style="15" customWidth="1"/>
    <col min="10252" max="10252" width="1.140625" style="15" customWidth="1"/>
    <col min="10253" max="10253" width="2.140625" style="15" customWidth="1"/>
    <col min="10254" max="10254" width="8.85546875" style="15" customWidth="1"/>
    <col min="10255" max="10255" width="7.85546875" style="15" customWidth="1"/>
    <col min="10256" max="10256" width="3.5703125" style="15" customWidth="1"/>
    <col min="10257" max="10257" width="12.5703125" style="15" customWidth="1"/>
    <col min="10258" max="10258" width="23" style="15" customWidth="1"/>
    <col min="10259" max="10259" width="11" style="15" customWidth="1"/>
    <col min="10260" max="10260" width="0" style="15" hidden="1" customWidth="1"/>
    <col min="10261" max="10261" width="1.42578125" style="15" customWidth="1"/>
    <col min="10262" max="10262" width="1.7109375" style="15" customWidth="1"/>
    <col min="10263" max="10496" width="9.140625" style="15"/>
    <col min="10497" max="10497" width="3" style="15" customWidth="1"/>
    <col min="10498" max="10498" width="2" style="15" customWidth="1"/>
    <col min="10499" max="10500" width="10" style="15" customWidth="1"/>
    <col min="10501" max="10501" width="0.28515625" style="15" customWidth="1"/>
    <col min="10502" max="10502" width="21.85546875" style="15" customWidth="1"/>
    <col min="10503" max="10503" width="0" style="15" hidden="1" customWidth="1"/>
    <col min="10504" max="10504" width="10" style="15" customWidth="1"/>
    <col min="10505" max="10506" width="0" style="15" hidden="1" customWidth="1"/>
    <col min="10507" max="10507" width="11.7109375" style="15" customWidth="1"/>
    <col min="10508" max="10508" width="1.140625" style="15" customWidth="1"/>
    <col min="10509" max="10509" width="2.140625" style="15" customWidth="1"/>
    <col min="10510" max="10510" width="8.85546875" style="15" customWidth="1"/>
    <col min="10511" max="10511" width="7.85546875" style="15" customWidth="1"/>
    <col min="10512" max="10512" width="3.5703125" style="15" customWidth="1"/>
    <col min="10513" max="10513" width="12.5703125" style="15" customWidth="1"/>
    <col min="10514" max="10514" width="23" style="15" customWidth="1"/>
    <col min="10515" max="10515" width="11" style="15" customWidth="1"/>
    <col min="10516" max="10516" width="0" style="15" hidden="1" customWidth="1"/>
    <col min="10517" max="10517" width="1.42578125" style="15" customWidth="1"/>
    <col min="10518" max="10518" width="1.7109375" style="15" customWidth="1"/>
    <col min="10519" max="10752" width="9.140625" style="15"/>
    <col min="10753" max="10753" width="3" style="15" customWidth="1"/>
    <col min="10754" max="10754" width="2" style="15" customWidth="1"/>
    <col min="10755" max="10756" width="10" style="15" customWidth="1"/>
    <col min="10757" max="10757" width="0.28515625" style="15" customWidth="1"/>
    <col min="10758" max="10758" width="21.85546875" style="15" customWidth="1"/>
    <col min="10759" max="10759" width="0" style="15" hidden="1" customWidth="1"/>
    <col min="10760" max="10760" width="10" style="15" customWidth="1"/>
    <col min="10761" max="10762" width="0" style="15" hidden="1" customWidth="1"/>
    <col min="10763" max="10763" width="11.7109375" style="15" customWidth="1"/>
    <col min="10764" max="10764" width="1.140625" style="15" customWidth="1"/>
    <col min="10765" max="10765" width="2.140625" style="15" customWidth="1"/>
    <col min="10766" max="10766" width="8.85546875" style="15" customWidth="1"/>
    <col min="10767" max="10767" width="7.85546875" style="15" customWidth="1"/>
    <col min="10768" max="10768" width="3.5703125" style="15" customWidth="1"/>
    <col min="10769" max="10769" width="12.5703125" style="15" customWidth="1"/>
    <col min="10770" max="10770" width="23" style="15" customWidth="1"/>
    <col min="10771" max="10771" width="11" style="15" customWidth="1"/>
    <col min="10772" max="10772" width="0" style="15" hidden="1" customWidth="1"/>
    <col min="10773" max="10773" width="1.42578125" style="15" customWidth="1"/>
    <col min="10774" max="10774" width="1.7109375" style="15" customWidth="1"/>
    <col min="10775" max="11008" width="9.140625" style="15"/>
    <col min="11009" max="11009" width="3" style="15" customWidth="1"/>
    <col min="11010" max="11010" width="2" style="15" customWidth="1"/>
    <col min="11011" max="11012" width="10" style="15" customWidth="1"/>
    <col min="11013" max="11013" width="0.28515625" style="15" customWidth="1"/>
    <col min="11014" max="11014" width="21.85546875" style="15" customWidth="1"/>
    <col min="11015" max="11015" width="0" style="15" hidden="1" customWidth="1"/>
    <col min="11016" max="11016" width="10" style="15" customWidth="1"/>
    <col min="11017" max="11018" width="0" style="15" hidden="1" customWidth="1"/>
    <col min="11019" max="11019" width="11.7109375" style="15" customWidth="1"/>
    <col min="11020" max="11020" width="1.140625" style="15" customWidth="1"/>
    <col min="11021" max="11021" width="2.140625" style="15" customWidth="1"/>
    <col min="11022" max="11022" width="8.85546875" style="15" customWidth="1"/>
    <col min="11023" max="11023" width="7.85546875" style="15" customWidth="1"/>
    <col min="11024" max="11024" width="3.5703125" style="15" customWidth="1"/>
    <col min="11025" max="11025" width="12.5703125" style="15" customWidth="1"/>
    <col min="11026" max="11026" width="23" style="15" customWidth="1"/>
    <col min="11027" max="11027" width="11" style="15" customWidth="1"/>
    <col min="11028" max="11028" width="0" style="15" hidden="1" customWidth="1"/>
    <col min="11029" max="11029" width="1.42578125" style="15" customWidth="1"/>
    <col min="11030" max="11030" width="1.7109375" style="15" customWidth="1"/>
    <col min="11031" max="11264" width="9.140625" style="15"/>
    <col min="11265" max="11265" width="3" style="15" customWidth="1"/>
    <col min="11266" max="11266" width="2" style="15" customWidth="1"/>
    <col min="11267" max="11268" width="10" style="15" customWidth="1"/>
    <col min="11269" max="11269" width="0.28515625" style="15" customWidth="1"/>
    <col min="11270" max="11270" width="21.85546875" style="15" customWidth="1"/>
    <col min="11271" max="11271" width="0" style="15" hidden="1" customWidth="1"/>
    <col min="11272" max="11272" width="10" style="15" customWidth="1"/>
    <col min="11273" max="11274" width="0" style="15" hidden="1" customWidth="1"/>
    <col min="11275" max="11275" width="11.7109375" style="15" customWidth="1"/>
    <col min="11276" max="11276" width="1.140625" style="15" customWidth="1"/>
    <col min="11277" max="11277" width="2.140625" style="15" customWidth="1"/>
    <col min="11278" max="11278" width="8.85546875" style="15" customWidth="1"/>
    <col min="11279" max="11279" width="7.85546875" style="15" customWidth="1"/>
    <col min="11280" max="11280" width="3.5703125" style="15" customWidth="1"/>
    <col min="11281" max="11281" width="12.5703125" style="15" customWidth="1"/>
    <col min="11282" max="11282" width="23" style="15" customWidth="1"/>
    <col min="11283" max="11283" width="11" style="15" customWidth="1"/>
    <col min="11284" max="11284" width="0" style="15" hidden="1" customWidth="1"/>
    <col min="11285" max="11285" width="1.42578125" style="15" customWidth="1"/>
    <col min="11286" max="11286" width="1.7109375" style="15" customWidth="1"/>
    <col min="11287" max="11520" width="9.140625" style="15"/>
    <col min="11521" max="11521" width="3" style="15" customWidth="1"/>
    <col min="11522" max="11522" width="2" style="15" customWidth="1"/>
    <col min="11523" max="11524" width="10" style="15" customWidth="1"/>
    <col min="11525" max="11525" width="0.28515625" style="15" customWidth="1"/>
    <col min="11526" max="11526" width="21.85546875" style="15" customWidth="1"/>
    <col min="11527" max="11527" width="0" style="15" hidden="1" customWidth="1"/>
    <col min="11528" max="11528" width="10" style="15" customWidth="1"/>
    <col min="11529" max="11530" width="0" style="15" hidden="1" customWidth="1"/>
    <col min="11531" max="11531" width="11.7109375" style="15" customWidth="1"/>
    <col min="11532" max="11532" width="1.140625" style="15" customWidth="1"/>
    <col min="11533" max="11533" width="2.140625" style="15" customWidth="1"/>
    <col min="11534" max="11534" width="8.85546875" style="15" customWidth="1"/>
    <col min="11535" max="11535" width="7.85546875" style="15" customWidth="1"/>
    <col min="11536" max="11536" width="3.5703125" style="15" customWidth="1"/>
    <col min="11537" max="11537" width="12.5703125" style="15" customWidth="1"/>
    <col min="11538" max="11538" width="23" style="15" customWidth="1"/>
    <col min="11539" max="11539" width="11" style="15" customWidth="1"/>
    <col min="11540" max="11540" width="0" style="15" hidden="1" customWidth="1"/>
    <col min="11541" max="11541" width="1.42578125" style="15" customWidth="1"/>
    <col min="11542" max="11542" width="1.7109375" style="15" customWidth="1"/>
    <col min="11543" max="11776" width="9.140625" style="15"/>
    <col min="11777" max="11777" width="3" style="15" customWidth="1"/>
    <col min="11778" max="11778" width="2" style="15" customWidth="1"/>
    <col min="11779" max="11780" width="10" style="15" customWidth="1"/>
    <col min="11781" max="11781" width="0.28515625" style="15" customWidth="1"/>
    <col min="11782" max="11782" width="21.85546875" style="15" customWidth="1"/>
    <col min="11783" max="11783" width="0" style="15" hidden="1" customWidth="1"/>
    <col min="11784" max="11784" width="10" style="15" customWidth="1"/>
    <col min="11785" max="11786" width="0" style="15" hidden="1" customWidth="1"/>
    <col min="11787" max="11787" width="11.7109375" style="15" customWidth="1"/>
    <col min="11788" max="11788" width="1.140625" style="15" customWidth="1"/>
    <col min="11789" max="11789" width="2.140625" style="15" customWidth="1"/>
    <col min="11790" max="11790" width="8.85546875" style="15" customWidth="1"/>
    <col min="11791" max="11791" width="7.85546875" style="15" customWidth="1"/>
    <col min="11792" max="11792" width="3.5703125" style="15" customWidth="1"/>
    <col min="11793" max="11793" width="12.5703125" style="15" customWidth="1"/>
    <col min="11794" max="11794" width="23" style="15" customWidth="1"/>
    <col min="11795" max="11795" width="11" style="15" customWidth="1"/>
    <col min="11796" max="11796" width="0" style="15" hidden="1" customWidth="1"/>
    <col min="11797" max="11797" width="1.42578125" style="15" customWidth="1"/>
    <col min="11798" max="11798" width="1.7109375" style="15" customWidth="1"/>
    <col min="11799" max="12032" width="9.140625" style="15"/>
    <col min="12033" max="12033" width="3" style="15" customWidth="1"/>
    <col min="12034" max="12034" width="2" style="15" customWidth="1"/>
    <col min="12035" max="12036" width="10" style="15" customWidth="1"/>
    <col min="12037" max="12037" width="0.28515625" style="15" customWidth="1"/>
    <col min="12038" max="12038" width="21.85546875" style="15" customWidth="1"/>
    <col min="12039" max="12039" width="0" style="15" hidden="1" customWidth="1"/>
    <col min="12040" max="12040" width="10" style="15" customWidth="1"/>
    <col min="12041" max="12042" width="0" style="15" hidden="1" customWidth="1"/>
    <col min="12043" max="12043" width="11.7109375" style="15" customWidth="1"/>
    <col min="12044" max="12044" width="1.140625" style="15" customWidth="1"/>
    <col min="12045" max="12045" width="2.140625" style="15" customWidth="1"/>
    <col min="12046" max="12046" width="8.85546875" style="15" customWidth="1"/>
    <col min="12047" max="12047" width="7.85546875" style="15" customWidth="1"/>
    <col min="12048" max="12048" width="3.5703125" style="15" customWidth="1"/>
    <col min="12049" max="12049" width="12.5703125" style="15" customWidth="1"/>
    <col min="12050" max="12050" width="23" style="15" customWidth="1"/>
    <col min="12051" max="12051" width="11" style="15" customWidth="1"/>
    <col min="12052" max="12052" width="0" style="15" hidden="1" customWidth="1"/>
    <col min="12053" max="12053" width="1.42578125" style="15" customWidth="1"/>
    <col min="12054" max="12054" width="1.7109375" style="15" customWidth="1"/>
    <col min="12055" max="12288" width="9.140625" style="15"/>
    <col min="12289" max="12289" width="3" style="15" customWidth="1"/>
    <col min="12290" max="12290" width="2" style="15" customWidth="1"/>
    <col min="12291" max="12292" width="10" style="15" customWidth="1"/>
    <col min="12293" max="12293" width="0.28515625" style="15" customWidth="1"/>
    <col min="12294" max="12294" width="21.85546875" style="15" customWidth="1"/>
    <col min="12295" max="12295" width="0" style="15" hidden="1" customWidth="1"/>
    <col min="12296" max="12296" width="10" style="15" customWidth="1"/>
    <col min="12297" max="12298" width="0" style="15" hidden="1" customWidth="1"/>
    <col min="12299" max="12299" width="11.7109375" style="15" customWidth="1"/>
    <col min="12300" max="12300" width="1.140625" style="15" customWidth="1"/>
    <col min="12301" max="12301" width="2.140625" style="15" customWidth="1"/>
    <col min="12302" max="12302" width="8.85546875" style="15" customWidth="1"/>
    <col min="12303" max="12303" width="7.85546875" style="15" customWidth="1"/>
    <col min="12304" max="12304" width="3.5703125" style="15" customWidth="1"/>
    <col min="12305" max="12305" width="12.5703125" style="15" customWidth="1"/>
    <col min="12306" max="12306" width="23" style="15" customWidth="1"/>
    <col min="12307" max="12307" width="11" style="15" customWidth="1"/>
    <col min="12308" max="12308" width="0" style="15" hidden="1" customWidth="1"/>
    <col min="12309" max="12309" width="1.42578125" style="15" customWidth="1"/>
    <col min="12310" max="12310" width="1.7109375" style="15" customWidth="1"/>
    <col min="12311" max="12544" width="9.140625" style="15"/>
    <col min="12545" max="12545" width="3" style="15" customWidth="1"/>
    <col min="12546" max="12546" width="2" style="15" customWidth="1"/>
    <col min="12547" max="12548" width="10" style="15" customWidth="1"/>
    <col min="12549" max="12549" width="0.28515625" style="15" customWidth="1"/>
    <col min="12550" max="12550" width="21.85546875" style="15" customWidth="1"/>
    <col min="12551" max="12551" width="0" style="15" hidden="1" customWidth="1"/>
    <col min="12552" max="12552" width="10" style="15" customWidth="1"/>
    <col min="12553" max="12554" width="0" style="15" hidden="1" customWidth="1"/>
    <col min="12555" max="12555" width="11.7109375" style="15" customWidth="1"/>
    <col min="12556" max="12556" width="1.140625" style="15" customWidth="1"/>
    <col min="12557" max="12557" width="2.140625" style="15" customWidth="1"/>
    <col min="12558" max="12558" width="8.85546875" style="15" customWidth="1"/>
    <col min="12559" max="12559" width="7.85546875" style="15" customWidth="1"/>
    <col min="12560" max="12560" width="3.5703125" style="15" customWidth="1"/>
    <col min="12561" max="12561" width="12.5703125" style="15" customWidth="1"/>
    <col min="12562" max="12562" width="23" style="15" customWidth="1"/>
    <col min="12563" max="12563" width="11" style="15" customWidth="1"/>
    <col min="12564" max="12564" width="0" style="15" hidden="1" customWidth="1"/>
    <col min="12565" max="12565" width="1.42578125" style="15" customWidth="1"/>
    <col min="12566" max="12566" width="1.7109375" style="15" customWidth="1"/>
    <col min="12567" max="12800" width="9.140625" style="15"/>
    <col min="12801" max="12801" width="3" style="15" customWidth="1"/>
    <col min="12802" max="12802" width="2" style="15" customWidth="1"/>
    <col min="12803" max="12804" width="10" style="15" customWidth="1"/>
    <col min="12805" max="12805" width="0.28515625" style="15" customWidth="1"/>
    <col min="12806" max="12806" width="21.85546875" style="15" customWidth="1"/>
    <col min="12807" max="12807" width="0" style="15" hidden="1" customWidth="1"/>
    <col min="12808" max="12808" width="10" style="15" customWidth="1"/>
    <col min="12809" max="12810" width="0" style="15" hidden="1" customWidth="1"/>
    <col min="12811" max="12811" width="11.7109375" style="15" customWidth="1"/>
    <col min="12812" max="12812" width="1.140625" style="15" customWidth="1"/>
    <col min="12813" max="12813" width="2.140625" style="15" customWidth="1"/>
    <col min="12814" max="12814" width="8.85546875" style="15" customWidth="1"/>
    <col min="12815" max="12815" width="7.85546875" style="15" customWidth="1"/>
    <col min="12816" max="12816" width="3.5703125" style="15" customWidth="1"/>
    <col min="12817" max="12817" width="12.5703125" style="15" customWidth="1"/>
    <col min="12818" max="12818" width="23" style="15" customWidth="1"/>
    <col min="12819" max="12819" width="11" style="15" customWidth="1"/>
    <col min="12820" max="12820" width="0" style="15" hidden="1" customWidth="1"/>
    <col min="12821" max="12821" width="1.42578125" style="15" customWidth="1"/>
    <col min="12822" max="12822" width="1.7109375" style="15" customWidth="1"/>
    <col min="12823" max="13056" width="9.140625" style="15"/>
    <col min="13057" max="13057" width="3" style="15" customWidth="1"/>
    <col min="13058" max="13058" width="2" style="15" customWidth="1"/>
    <col min="13059" max="13060" width="10" style="15" customWidth="1"/>
    <col min="13061" max="13061" width="0.28515625" style="15" customWidth="1"/>
    <col min="13062" max="13062" width="21.85546875" style="15" customWidth="1"/>
    <col min="13063" max="13063" width="0" style="15" hidden="1" customWidth="1"/>
    <col min="13064" max="13064" width="10" style="15" customWidth="1"/>
    <col min="13065" max="13066" width="0" style="15" hidden="1" customWidth="1"/>
    <col min="13067" max="13067" width="11.7109375" style="15" customWidth="1"/>
    <col min="13068" max="13068" width="1.140625" style="15" customWidth="1"/>
    <col min="13069" max="13069" width="2.140625" style="15" customWidth="1"/>
    <col min="13070" max="13070" width="8.85546875" style="15" customWidth="1"/>
    <col min="13071" max="13071" width="7.85546875" style="15" customWidth="1"/>
    <col min="13072" max="13072" width="3.5703125" style="15" customWidth="1"/>
    <col min="13073" max="13073" width="12.5703125" style="15" customWidth="1"/>
    <col min="13074" max="13074" width="23" style="15" customWidth="1"/>
    <col min="13075" max="13075" width="11" style="15" customWidth="1"/>
    <col min="13076" max="13076" width="0" style="15" hidden="1" customWidth="1"/>
    <col min="13077" max="13077" width="1.42578125" style="15" customWidth="1"/>
    <col min="13078" max="13078" width="1.7109375" style="15" customWidth="1"/>
    <col min="13079" max="13312" width="9.140625" style="15"/>
    <col min="13313" max="13313" width="3" style="15" customWidth="1"/>
    <col min="13314" max="13314" width="2" style="15" customWidth="1"/>
    <col min="13315" max="13316" width="10" style="15" customWidth="1"/>
    <col min="13317" max="13317" width="0.28515625" style="15" customWidth="1"/>
    <col min="13318" max="13318" width="21.85546875" style="15" customWidth="1"/>
    <col min="13319" max="13319" width="0" style="15" hidden="1" customWidth="1"/>
    <col min="13320" max="13320" width="10" style="15" customWidth="1"/>
    <col min="13321" max="13322" width="0" style="15" hidden="1" customWidth="1"/>
    <col min="13323" max="13323" width="11.7109375" style="15" customWidth="1"/>
    <col min="13324" max="13324" width="1.140625" style="15" customWidth="1"/>
    <col min="13325" max="13325" width="2.140625" style="15" customWidth="1"/>
    <col min="13326" max="13326" width="8.85546875" style="15" customWidth="1"/>
    <col min="13327" max="13327" width="7.85546875" style="15" customWidth="1"/>
    <col min="13328" max="13328" width="3.5703125" style="15" customWidth="1"/>
    <col min="13329" max="13329" width="12.5703125" style="15" customWidth="1"/>
    <col min="13330" max="13330" width="23" style="15" customWidth="1"/>
    <col min="13331" max="13331" width="11" style="15" customWidth="1"/>
    <col min="13332" max="13332" width="0" style="15" hidden="1" customWidth="1"/>
    <col min="13333" max="13333" width="1.42578125" style="15" customWidth="1"/>
    <col min="13334" max="13334" width="1.7109375" style="15" customWidth="1"/>
    <col min="13335" max="13568" width="9.140625" style="15"/>
    <col min="13569" max="13569" width="3" style="15" customWidth="1"/>
    <col min="13570" max="13570" width="2" style="15" customWidth="1"/>
    <col min="13571" max="13572" width="10" style="15" customWidth="1"/>
    <col min="13573" max="13573" width="0.28515625" style="15" customWidth="1"/>
    <col min="13574" max="13574" width="21.85546875" style="15" customWidth="1"/>
    <col min="13575" max="13575" width="0" style="15" hidden="1" customWidth="1"/>
    <col min="13576" max="13576" width="10" style="15" customWidth="1"/>
    <col min="13577" max="13578" width="0" style="15" hidden="1" customWidth="1"/>
    <col min="13579" max="13579" width="11.7109375" style="15" customWidth="1"/>
    <col min="13580" max="13580" width="1.140625" style="15" customWidth="1"/>
    <col min="13581" max="13581" width="2.140625" style="15" customWidth="1"/>
    <col min="13582" max="13582" width="8.85546875" style="15" customWidth="1"/>
    <col min="13583" max="13583" width="7.85546875" style="15" customWidth="1"/>
    <col min="13584" max="13584" width="3.5703125" style="15" customWidth="1"/>
    <col min="13585" max="13585" width="12.5703125" style="15" customWidth="1"/>
    <col min="13586" max="13586" width="23" style="15" customWidth="1"/>
    <col min="13587" max="13587" width="11" style="15" customWidth="1"/>
    <col min="13588" max="13588" width="0" style="15" hidden="1" customWidth="1"/>
    <col min="13589" max="13589" width="1.42578125" style="15" customWidth="1"/>
    <col min="13590" max="13590" width="1.7109375" style="15" customWidth="1"/>
    <col min="13591" max="13824" width="9.140625" style="15"/>
    <col min="13825" max="13825" width="3" style="15" customWidth="1"/>
    <col min="13826" max="13826" width="2" style="15" customWidth="1"/>
    <col min="13827" max="13828" width="10" style="15" customWidth="1"/>
    <col min="13829" max="13829" width="0.28515625" style="15" customWidth="1"/>
    <col min="13830" max="13830" width="21.85546875" style="15" customWidth="1"/>
    <col min="13831" max="13831" width="0" style="15" hidden="1" customWidth="1"/>
    <col min="13832" max="13832" width="10" style="15" customWidth="1"/>
    <col min="13833" max="13834" width="0" style="15" hidden="1" customWidth="1"/>
    <col min="13835" max="13835" width="11.7109375" style="15" customWidth="1"/>
    <col min="13836" max="13836" width="1.140625" style="15" customWidth="1"/>
    <col min="13837" max="13837" width="2.140625" style="15" customWidth="1"/>
    <col min="13838" max="13838" width="8.85546875" style="15" customWidth="1"/>
    <col min="13839" max="13839" width="7.85546875" style="15" customWidth="1"/>
    <col min="13840" max="13840" width="3.5703125" style="15" customWidth="1"/>
    <col min="13841" max="13841" width="12.5703125" style="15" customWidth="1"/>
    <col min="13842" max="13842" width="23" style="15" customWidth="1"/>
    <col min="13843" max="13843" width="11" style="15" customWidth="1"/>
    <col min="13844" max="13844" width="0" style="15" hidden="1" customWidth="1"/>
    <col min="13845" max="13845" width="1.42578125" style="15" customWidth="1"/>
    <col min="13846" max="13846" width="1.7109375" style="15" customWidth="1"/>
    <col min="13847" max="14080" width="9.140625" style="15"/>
    <col min="14081" max="14081" width="3" style="15" customWidth="1"/>
    <col min="14082" max="14082" width="2" style="15" customWidth="1"/>
    <col min="14083" max="14084" width="10" style="15" customWidth="1"/>
    <col min="14085" max="14085" width="0.28515625" style="15" customWidth="1"/>
    <col min="14086" max="14086" width="21.85546875" style="15" customWidth="1"/>
    <col min="14087" max="14087" width="0" style="15" hidden="1" customWidth="1"/>
    <col min="14088" max="14088" width="10" style="15" customWidth="1"/>
    <col min="14089" max="14090" width="0" style="15" hidden="1" customWidth="1"/>
    <col min="14091" max="14091" width="11.7109375" style="15" customWidth="1"/>
    <col min="14092" max="14092" width="1.140625" style="15" customWidth="1"/>
    <col min="14093" max="14093" width="2.140625" style="15" customWidth="1"/>
    <col min="14094" max="14094" width="8.85546875" style="15" customWidth="1"/>
    <col min="14095" max="14095" width="7.85546875" style="15" customWidth="1"/>
    <col min="14096" max="14096" width="3.5703125" style="15" customWidth="1"/>
    <col min="14097" max="14097" width="12.5703125" style="15" customWidth="1"/>
    <col min="14098" max="14098" width="23" style="15" customWidth="1"/>
    <col min="14099" max="14099" width="11" style="15" customWidth="1"/>
    <col min="14100" max="14100" width="0" style="15" hidden="1" customWidth="1"/>
    <col min="14101" max="14101" width="1.42578125" style="15" customWidth="1"/>
    <col min="14102" max="14102" width="1.7109375" style="15" customWidth="1"/>
    <col min="14103" max="14336" width="9.140625" style="15"/>
    <col min="14337" max="14337" width="3" style="15" customWidth="1"/>
    <col min="14338" max="14338" width="2" style="15" customWidth="1"/>
    <col min="14339" max="14340" width="10" style="15" customWidth="1"/>
    <col min="14341" max="14341" width="0.28515625" style="15" customWidth="1"/>
    <col min="14342" max="14342" width="21.85546875" style="15" customWidth="1"/>
    <col min="14343" max="14343" width="0" style="15" hidden="1" customWidth="1"/>
    <col min="14344" max="14344" width="10" style="15" customWidth="1"/>
    <col min="14345" max="14346" width="0" style="15" hidden="1" customWidth="1"/>
    <col min="14347" max="14347" width="11.7109375" style="15" customWidth="1"/>
    <col min="14348" max="14348" width="1.140625" style="15" customWidth="1"/>
    <col min="14349" max="14349" width="2.140625" style="15" customWidth="1"/>
    <col min="14350" max="14350" width="8.85546875" style="15" customWidth="1"/>
    <col min="14351" max="14351" width="7.85546875" style="15" customWidth="1"/>
    <col min="14352" max="14352" width="3.5703125" style="15" customWidth="1"/>
    <col min="14353" max="14353" width="12.5703125" style="15" customWidth="1"/>
    <col min="14354" max="14354" width="23" style="15" customWidth="1"/>
    <col min="14355" max="14355" width="11" style="15" customWidth="1"/>
    <col min="14356" max="14356" width="0" style="15" hidden="1" customWidth="1"/>
    <col min="14357" max="14357" width="1.42578125" style="15" customWidth="1"/>
    <col min="14358" max="14358" width="1.7109375" style="15" customWidth="1"/>
    <col min="14359" max="14592" width="9.140625" style="15"/>
    <col min="14593" max="14593" width="3" style="15" customWidth="1"/>
    <col min="14594" max="14594" width="2" style="15" customWidth="1"/>
    <col min="14595" max="14596" width="10" style="15" customWidth="1"/>
    <col min="14597" max="14597" width="0.28515625" style="15" customWidth="1"/>
    <col min="14598" max="14598" width="21.85546875" style="15" customWidth="1"/>
    <col min="14599" max="14599" width="0" style="15" hidden="1" customWidth="1"/>
    <col min="14600" max="14600" width="10" style="15" customWidth="1"/>
    <col min="14601" max="14602" width="0" style="15" hidden="1" customWidth="1"/>
    <col min="14603" max="14603" width="11.7109375" style="15" customWidth="1"/>
    <col min="14604" max="14604" width="1.140625" style="15" customWidth="1"/>
    <col min="14605" max="14605" width="2.140625" style="15" customWidth="1"/>
    <col min="14606" max="14606" width="8.85546875" style="15" customWidth="1"/>
    <col min="14607" max="14607" width="7.85546875" style="15" customWidth="1"/>
    <col min="14608" max="14608" width="3.5703125" style="15" customWidth="1"/>
    <col min="14609" max="14609" width="12.5703125" style="15" customWidth="1"/>
    <col min="14610" max="14610" width="23" style="15" customWidth="1"/>
    <col min="14611" max="14611" width="11" style="15" customWidth="1"/>
    <col min="14612" max="14612" width="0" style="15" hidden="1" customWidth="1"/>
    <col min="14613" max="14613" width="1.42578125" style="15" customWidth="1"/>
    <col min="14614" max="14614" width="1.7109375" style="15" customWidth="1"/>
    <col min="14615" max="14848" width="9.140625" style="15"/>
    <col min="14849" max="14849" width="3" style="15" customWidth="1"/>
    <col min="14850" max="14850" width="2" style="15" customWidth="1"/>
    <col min="14851" max="14852" width="10" style="15" customWidth="1"/>
    <col min="14853" max="14853" width="0.28515625" style="15" customWidth="1"/>
    <col min="14854" max="14854" width="21.85546875" style="15" customWidth="1"/>
    <col min="14855" max="14855" width="0" style="15" hidden="1" customWidth="1"/>
    <col min="14856" max="14856" width="10" style="15" customWidth="1"/>
    <col min="14857" max="14858" width="0" style="15" hidden="1" customWidth="1"/>
    <col min="14859" max="14859" width="11.7109375" style="15" customWidth="1"/>
    <col min="14860" max="14860" width="1.140625" style="15" customWidth="1"/>
    <col min="14861" max="14861" width="2.140625" style="15" customWidth="1"/>
    <col min="14862" max="14862" width="8.85546875" style="15" customWidth="1"/>
    <col min="14863" max="14863" width="7.85546875" style="15" customWidth="1"/>
    <col min="14864" max="14864" width="3.5703125" style="15" customWidth="1"/>
    <col min="14865" max="14865" width="12.5703125" style="15" customWidth="1"/>
    <col min="14866" max="14866" width="23" style="15" customWidth="1"/>
    <col min="14867" max="14867" width="11" style="15" customWidth="1"/>
    <col min="14868" max="14868" width="0" style="15" hidden="1" customWidth="1"/>
    <col min="14869" max="14869" width="1.42578125" style="15" customWidth="1"/>
    <col min="14870" max="14870" width="1.7109375" style="15" customWidth="1"/>
    <col min="14871" max="15104" width="9.140625" style="15"/>
    <col min="15105" max="15105" width="3" style="15" customWidth="1"/>
    <col min="15106" max="15106" width="2" style="15" customWidth="1"/>
    <col min="15107" max="15108" width="10" style="15" customWidth="1"/>
    <col min="15109" max="15109" width="0.28515625" style="15" customWidth="1"/>
    <col min="15110" max="15110" width="21.85546875" style="15" customWidth="1"/>
    <col min="15111" max="15111" width="0" style="15" hidden="1" customWidth="1"/>
    <col min="15112" max="15112" width="10" style="15" customWidth="1"/>
    <col min="15113" max="15114" width="0" style="15" hidden="1" customWidth="1"/>
    <col min="15115" max="15115" width="11.7109375" style="15" customWidth="1"/>
    <col min="15116" max="15116" width="1.140625" style="15" customWidth="1"/>
    <col min="15117" max="15117" width="2.140625" style="15" customWidth="1"/>
    <col min="15118" max="15118" width="8.85546875" style="15" customWidth="1"/>
    <col min="15119" max="15119" width="7.85546875" style="15" customWidth="1"/>
    <col min="15120" max="15120" width="3.5703125" style="15" customWidth="1"/>
    <col min="15121" max="15121" width="12.5703125" style="15" customWidth="1"/>
    <col min="15122" max="15122" width="23" style="15" customWidth="1"/>
    <col min="15123" max="15123" width="11" style="15" customWidth="1"/>
    <col min="15124" max="15124" width="0" style="15" hidden="1" customWidth="1"/>
    <col min="15125" max="15125" width="1.42578125" style="15" customWidth="1"/>
    <col min="15126" max="15126" width="1.7109375" style="15" customWidth="1"/>
    <col min="15127" max="15360" width="9.140625" style="15"/>
    <col min="15361" max="15361" width="3" style="15" customWidth="1"/>
    <col min="15362" max="15362" width="2" style="15" customWidth="1"/>
    <col min="15363" max="15364" width="10" style="15" customWidth="1"/>
    <col min="15365" max="15365" width="0.28515625" style="15" customWidth="1"/>
    <col min="15366" max="15366" width="21.85546875" style="15" customWidth="1"/>
    <col min="15367" max="15367" width="0" style="15" hidden="1" customWidth="1"/>
    <col min="15368" max="15368" width="10" style="15" customWidth="1"/>
    <col min="15369" max="15370" width="0" style="15" hidden="1" customWidth="1"/>
    <col min="15371" max="15371" width="11.7109375" style="15" customWidth="1"/>
    <col min="15372" max="15372" width="1.140625" style="15" customWidth="1"/>
    <col min="15373" max="15373" width="2.140625" style="15" customWidth="1"/>
    <col min="15374" max="15374" width="8.85546875" style="15" customWidth="1"/>
    <col min="15375" max="15375" width="7.85546875" style="15" customWidth="1"/>
    <col min="15376" max="15376" width="3.5703125" style="15" customWidth="1"/>
    <col min="15377" max="15377" width="12.5703125" style="15" customWidth="1"/>
    <col min="15378" max="15378" width="23" style="15" customWidth="1"/>
    <col min="15379" max="15379" width="11" style="15" customWidth="1"/>
    <col min="15380" max="15380" width="0" style="15" hidden="1" customWidth="1"/>
    <col min="15381" max="15381" width="1.42578125" style="15" customWidth="1"/>
    <col min="15382" max="15382" width="1.7109375" style="15" customWidth="1"/>
    <col min="15383" max="15616" width="9.140625" style="15"/>
    <col min="15617" max="15617" width="3" style="15" customWidth="1"/>
    <col min="15618" max="15618" width="2" style="15" customWidth="1"/>
    <col min="15619" max="15620" width="10" style="15" customWidth="1"/>
    <col min="15621" max="15621" width="0.28515625" style="15" customWidth="1"/>
    <col min="15622" max="15622" width="21.85546875" style="15" customWidth="1"/>
    <col min="15623" max="15623" width="0" style="15" hidden="1" customWidth="1"/>
    <col min="15624" max="15624" width="10" style="15" customWidth="1"/>
    <col min="15625" max="15626" width="0" style="15" hidden="1" customWidth="1"/>
    <col min="15627" max="15627" width="11.7109375" style="15" customWidth="1"/>
    <col min="15628" max="15628" width="1.140625" style="15" customWidth="1"/>
    <col min="15629" max="15629" width="2.140625" style="15" customWidth="1"/>
    <col min="15630" max="15630" width="8.85546875" style="15" customWidth="1"/>
    <col min="15631" max="15631" width="7.85546875" style="15" customWidth="1"/>
    <col min="15632" max="15632" width="3.5703125" style="15" customWidth="1"/>
    <col min="15633" max="15633" width="12.5703125" style="15" customWidth="1"/>
    <col min="15634" max="15634" width="23" style="15" customWidth="1"/>
    <col min="15635" max="15635" width="11" style="15" customWidth="1"/>
    <col min="15636" max="15636" width="0" style="15" hidden="1" customWidth="1"/>
    <col min="15637" max="15637" width="1.42578125" style="15" customWidth="1"/>
    <col min="15638" max="15638" width="1.7109375" style="15" customWidth="1"/>
    <col min="15639" max="15872" width="9.140625" style="15"/>
    <col min="15873" max="15873" width="3" style="15" customWidth="1"/>
    <col min="15874" max="15874" width="2" style="15" customWidth="1"/>
    <col min="15875" max="15876" width="10" style="15" customWidth="1"/>
    <col min="15877" max="15877" width="0.28515625" style="15" customWidth="1"/>
    <col min="15878" max="15878" width="21.85546875" style="15" customWidth="1"/>
    <col min="15879" max="15879" width="0" style="15" hidden="1" customWidth="1"/>
    <col min="15880" max="15880" width="10" style="15" customWidth="1"/>
    <col min="15881" max="15882" width="0" style="15" hidden="1" customWidth="1"/>
    <col min="15883" max="15883" width="11.7109375" style="15" customWidth="1"/>
    <col min="15884" max="15884" width="1.140625" style="15" customWidth="1"/>
    <col min="15885" max="15885" width="2.140625" style="15" customWidth="1"/>
    <col min="15886" max="15886" width="8.85546875" style="15" customWidth="1"/>
    <col min="15887" max="15887" width="7.85546875" style="15" customWidth="1"/>
    <col min="15888" max="15888" width="3.5703125" style="15" customWidth="1"/>
    <col min="15889" max="15889" width="12.5703125" style="15" customWidth="1"/>
    <col min="15890" max="15890" width="23" style="15" customWidth="1"/>
    <col min="15891" max="15891" width="11" style="15" customWidth="1"/>
    <col min="15892" max="15892" width="0" style="15" hidden="1" customWidth="1"/>
    <col min="15893" max="15893" width="1.42578125" style="15" customWidth="1"/>
    <col min="15894" max="15894" width="1.7109375" style="15" customWidth="1"/>
    <col min="15895" max="16128" width="9.140625" style="15"/>
    <col min="16129" max="16129" width="3" style="15" customWidth="1"/>
    <col min="16130" max="16130" width="2" style="15" customWidth="1"/>
    <col min="16131" max="16132" width="10" style="15" customWidth="1"/>
    <col min="16133" max="16133" width="0.28515625" style="15" customWidth="1"/>
    <col min="16134" max="16134" width="21.85546875" style="15" customWidth="1"/>
    <col min="16135" max="16135" width="0" style="15" hidden="1" customWidth="1"/>
    <col min="16136" max="16136" width="10" style="15" customWidth="1"/>
    <col min="16137" max="16138" width="0" style="15" hidden="1" customWidth="1"/>
    <col min="16139" max="16139" width="11.7109375" style="15" customWidth="1"/>
    <col min="16140" max="16140" width="1.140625" style="15" customWidth="1"/>
    <col min="16141" max="16141" width="2.140625" style="15" customWidth="1"/>
    <col min="16142" max="16142" width="8.85546875" style="15" customWidth="1"/>
    <col min="16143" max="16143" width="7.85546875" style="15" customWidth="1"/>
    <col min="16144" max="16144" width="3.5703125" style="15" customWidth="1"/>
    <col min="16145" max="16145" width="12.5703125" style="15" customWidth="1"/>
    <col min="16146" max="16146" width="23" style="15" customWidth="1"/>
    <col min="16147" max="16147" width="11" style="15" customWidth="1"/>
    <col min="16148" max="16148" width="0" style="15" hidden="1" customWidth="1"/>
    <col min="16149" max="16149" width="1.42578125" style="15" customWidth="1"/>
    <col min="16150" max="16150" width="1.7109375" style="15" customWidth="1"/>
    <col min="16151" max="16384" width="9.140625" style="15"/>
  </cols>
  <sheetData>
    <row r="1" spans="2:21" s="68" customFormat="1" ht="16.5" customHeight="1">
      <c r="C1" s="68" t="s">
        <v>132</v>
      </c>
      <c r="D1" s="68" t="s">
        <v>132</v>
      </c>
    </row>
    <row r="2" spans="2:21" ht="12.75" customHeight="1">
      <c r="B2" s="69"/>
      <c r="C2" s="202" t="s">
        <v>133</v>
      </c>
      <c r="D2" s="202" t="s">
        <v>133</v>
      </c>
      <c r="E2" s="202" t="s">
        <v>51</v>
      </c>
      <c r="F2" s="202" t="s">
        <v>52</v>
      </c>
      <c r="G2" s="203" t="s">
        <v>54</v>
      </c>
      <c r="H2" s="204"/>
      <c r="I2" s="204"/>
      <c r="J2" s="205"/>
      <c r="K2" s="202" t="s">
        <v>55</v>
      </c>
      <c r="L2" s="203" t="s">
        <v>58</v>
      </c>
      <c r="M2" s="206"/>
      <c r="N2" s="205"/>
      <c r="O2" s="203" t="s">
        <v>53</v>
      </c>
      <c r="P2" s="205"/>
      <c r="Q2" s="207" t="s">
        <v>56</v>
      </c>
      <c r="R2" s="207" t="s">
        <v>57</v>
      </c>
      <c r="S2" s="208"/>
      <c r="U2" s="73"/>
    </row>
    <row r="3" spans="2:21" ht="13.5" customHeight="1">
      <c r="B3" s="69"/>
      <c r="C3" s="209" t="s">
        <v>35</v>
      </c>
      <c r="D3" s="109" t="s">
        <v>134</v>
      </c>
      <c r="E3" s="110"/>
      <c r="F3" s="210">
        <v>43567.680287037037</v>
      </c>
      <c r="G3" s="211">
        <v>3727967</v>
      </c>
      <c r="H3" s="212"/>
      <c r="I3" s="212"/>
      <c r="J3" s="205"/>
      <c r="K3" s="213">
        <v>0</v>
      </c>
      <c r="L3" s="211" t="s">
        <v>59</v>
      </c>
      <c r="M3" s="206"/>
      <c r="N3" s="205"/>
      <c r="O3" s="211">
        <v>76</v>
      </c>
      <c r="P3" s="205"/>
      <c r="Q3" s="214">
        <v>8613.91</v>
      </c>
      <c r="R3" s="214">
        <v>654657.18999999994</v>
      </c>
      <c r="S3" s="208"/>
      <c r="U3" s="73"/>
    </row>
    <row r="4" spans="2:21" ht="13.5" customHeight="1">
      <c r="B4" s="69"/>
      <c r="C4" s="109"/>
      <c r="D4" s="109"/>
      <c r="E4" s="110"/>
      <c r="F4" s="210">
        <v>43584.560065972219</v>
      </c>
      <c r="G4" s="211">
        <v>3744074</v>
      </c>
      <c r="H4" s="212"/>
      <c r="I4" s="212"/>
      <c r="J4" s="205"/>
      <c r="K4" s="213">
        <v>0</v>
      </c>
      <c r="L4" s="211" t="s">
        <v>59</v>
      </c>
      <c r="M4" s="206"/>
      <c r="N4" s="205"/>
      <c r="O4" s="211">
        <v>76</v>
      </c>
      <c r="P4" s="205"/>
      <c r="Q4" s="214">
        <v>8613.91</v>
      </c>
      <c r="R4" s="214">
        <v>654657.18999999994</v>
      </c>
      <c r="S4" s="208"/>
      <c r="U4" s="73"/>
    </row>
    <row r="5" spans="2:21" ht="13.5" customHeight="1">
      <c r="B5" s="69"/>
      <c r="C5" s="109" t="s">
        <v>36</v>
      </c>
      <c r="D5" s="109"/>
      <c r="E5" s="110"/>
      <c r="F5" s="210">
        <v>43600.435772719902</v>
      </c>
      <c r="G5" s="211">
        <v>3760511</v>
      </c>
      <c r="H5" s="212"/>
      <c r="I5" s="212"/>
      <c r="J5" s="205"/>
      <c r="K5" s="213">
        <v>0</v>
      </c>
      <c r="L5" s="211" t="s">
        <v>59</v>
      </c>
      <c r="M5" s="206"/>
      <c r="N5" s="205"/>
      <c r="O5" s="211">
        <v>76</v>
      </c>
      <c r="P5" s="205"/>
      <c r="Q5" s="214">
        <v>8613.91</v>
      </c>
      <c r="R5" s="214">
        <v>654657.18999999994</v>
      </c>
      <c r="S5" s="208"/>
      <c r="U5" s="73"/>
    </row>
    <row r="6" spans="2:21" ht="13.5" customHeight="1">
      <c r="B6" s="69"/>
      <c r="C6" s="109"/>
      <c r="D6" s="109"/>
      <c r="E6" s="110"/>
      <c r="F6" s="210">
        <v>43607.435321643519</v>
      </c>
      <c r="G6" s="211">
        <v>3767891</v>
      </c>
      <c r="H6" s="212"/>
      <c r="I6" s="212"/>
      <c r="J6" s="205"/>
      <c r="K6" s="213">
        <v>0</v>
      </c>
      <c r="L6" s="211" t="s">
        <v>59</v>
      </c>
      <c r="M6" s="206"/>
      <c r="N6" s="205"/>
      <c r="O6" s="211">
        <v>47.203998565673828</v>
      </c>
      <c r="P6" s="205"/>
      <c r="Q6" s="214">
        <v>8613.91</v>
      </c>
      <c r="R6" s="214">
        <v>406611</v>
      </c>
      <c r="S6" s="208"/>
      <c r="U6" s="73"/>
    </row>
    <row r="7" spans="2:21" ht="13.5" customHeight="1">
      <c r="B7" s="69"/>
      <c r="C7" s="77" t="s">
        <v>37</v>
      </c>
      <c r="D7" s="123"/>
      <c r="E7" s="118"/>
      <c r="F7" s="210">
        <v>43644.444058333334</v>
      </c>
      <c r="G7" s="211">
        <v>3804437</v>
      </c>
      <c r="H7" s="212"/>
      <c r="I7" s="212"/>
      <c r="J7" s="205"/>
      <c r="K7" s="213">
        <v>0</v>
      </c>
      <c r="L7" s="211" t="s">
        <v>59</v>
      </c>
      <c r="M7" s="206"/>
      <c r="N7" s="205"/>
      <c r="O7" s="211">
        <v>1.4999999664723873E-2</v>
      </c>
      <c r="P7" s="205"/>
      <c r="Q7" s="214">
        <v>8613.91</v>
      </c>
      <c r="R7" s="214">
        <v>129.21</v>
      </c>
      <c r="S7" s="208"/>
      <c r="U7" s="73"/>
    </row>
    <row r="8" spans="2:21" s="78" customFormat="1">
      <c r="B8" s="79"/>
      <c r="C8" s="80"/>
      <c r="D8" s="80"/>
      <c r="E8" s="81"/>
      <c r="F8" s="215"/>
      <c r="G8" s="216"/>
      <c r="H8" s="217"/>
      <c r="I8" s="217"/>
      <c r="J8" s="218"/>
      <c r="K8" s="216"/>
      <c r="L8" s="216"/>
      <c r="M8" s="219"/>
      <c r="N8" s="218"/>
      <c r="O8" s="216">
        <f>SUM(O3:P7)</f>
        <v>275.21899856533855</v>
      </c>
      <c r="P8" s="218"/>
      <c r="Q8" s="220"/>
      <c r="R8" s="220">
        <f>SUM(R3:R7)</f>
        <v>2370711.7799999998</v>
      </c>
      <c r="S8" s="218"/>
      <c r="U8" s="88"/>
    </row>
    <row r="9" spans="2:21" ht="13.5" customHeight="1">
      <c r="B9" s="69"/>
      <c r="C9" s="209" t="s">
        <v>35</v>
      </c>
      <c r="D9" s="221" t="s">
        <v>60</v>
      </c>
      <c r="E9" s="110"/>
      <c r="F9" s="210">
        <v>43567.605427430557</v>
      </c>
      <c r="G9" s="211">
        <v>3727860</v>
      </c>
      <c r="H9" s="212"/>
      <c r="I9" s="212"/>
      <c r="J9" s="205"/>
      <c r="K9" s="213">
        <v>128100</v>
      </c>
      <c r="L9" s="211" t="s">
        <v>59</v>
      </c>
      <c r="M9" s="206"/>
      <c r="N9" s="205"/>
      <c r="O9" s="211">
        <v>40.791000366210938</v>
      </c>
      <c r="P9" s="205"/>
      <c r="Q9" s="214">
        <v>8613.91</v>
      </c>
      <c r="R9" s="214">
        <v>351370</v>
      </c>
      <c r="S9" s="208"/>
      <c r="U9" s="73"/>
    </row>
    <row r="10" spans="2:21" ht="13.5" customHeight="1">
      <c r="B10" s="69"/>
      <c r="C10" s="109"/>
      <c r="D10" s="108"/>
      <c r="E10" s="110"/>
      <c r="F10" s="210">
        <v>43579.513214270832</v>
      </c>
      <c r="G10" s="211">
        <v>3738771</v>
      </c>
      <c r="H10" s="212"/>
      <c r="I10" s="212"/>
      <c r="J10" s="205"/>
      <c r="K10" s="213">
        <v>128450</v>
      </c>
      <c r="L10" s="211" t="s">
        <v>59</v>
      </c>
      <c r="M10" s="206"/>
      <c r="N10" s="205"/>
      <c r="O10" s="211">
        <v>43.220001220703125</v>
      </c>
      <c r="P10" s="205"/>
      <c r="Q10" s="214">
        <v>8613.91</v>
      </c>
      <c r="R10" s="214">
        <v>372293.22</v>
      </c>
      <c r="S10" s="208"/>
      <c r="U10" s="73"/>
    </row>
    <row r="11" spans="2:21" ht="13.5" customHeight="1">
      <c r="B11" s="69"/>
      <c r="C11" s="109" t="s">
        <v>36</v>
      </c>
      <c r="D11" s="108"/>
      <c r="E11" s="110"/>
      <c r="F11" s="210">
        <v>43587.627763773147</v>
      </c>
      <c r="G11" s="211">
        <v>3747158</v>
      </c>
      <c r="H11" s="212"/>
      <c r="I11" s="212"/>
      <c r="J11" s="205"/>
      <c r="K11" s="213">
        <v>128879</v>
      </c>
      <c r="L11" s="211" t="s">
        <v>59</v>
      </c>
      <c r="M11" s="206"/>
      <c r="N11" s="205"/>
      <c r="O11" s="211">
        <v>41.186000823974609</v>
      </c>
      <c r="P11" s="205"/>
      <c r="Q11" s="214">
        <v>8613.91</v>
      </c>
      <c r="R11" s="214">
        <v>354772.5</v>
      </c>
      <c r="S11" s="208"/>
      <c r="U11" s="73"/>
    </row>
    <row r="12" spans="2:21" ht="13.5" customHeight="1">
      <c r="B12" s="69"/>
      <c r="C12" s="109"/>
      <c r="D12" s="121"/>
      <c r="E12" s="118"/>
      <c r="F12" s="210">
        <v>43599.522677858797</v>
      </c>
      <c r="G12" s="211">
        <v>3759527</v>
      </c>
      <c r="H12" s="212"/>
      <c r="I12" s="212"/>
      <c r="J12" s="205"/>
      <c r="K12" s="213">
        <v>129228</v>
      </c>
      <c r="L12" s="211" t="s">
        <v>59</v>
      </c>
      <c r="M12" s="206"/>
      <c r="N12" s="205"/>
      <c r="O12" s="211">
        <v>39.613998413085938</v>
      </c>
      <c r="P12" s="205"/>
      <c r="Q12" s="214">
        <v>8613.91</v>
      </c>
      <c r="R12" s="214">
        <v>341231.44</v>
      </c>
      <c r="S12" s="208"/>
      <c r="U12" s="73"/>
    </row>
    <row r="13" spans="2:21" s="78" customFormat="1" ht="13.5" customHeight="1">
      <c r="B13" s="79"/>
      <c r="C13" s="80"/>
      <c r="D13" s="89"/>
      <c r="E13" s="90"/>
      <c r="F13" s="215"/>
      <c r="G13" s="216"/>
      <c r="H13" s="217"/>
      <c r="I13" s="217"/>
      <c r="J13" s="218"/>
      <c r="K13" s="216">
        <f>K12-K9</f>
        <v>1128</v>
      </c>
      <c r="L13" s="216"/>
      <c r="M13" s="219"/>
      <c r="N13" s="218"/>
      <c r="O13" s="216">
        <f>SUM(O9:O12)</f>
        <v>164.81100082397461</v>
      </c>
      <c r="P13" s="218">
        <f>SUM(O13)</f>
        <v>164.81100082397461</v>
      </c>
      <c r="Q13" s="220"/>
      <c r="R13" s="220">
        <f>SUM(R9:R12)</f>
        <v>1419667.16</v>
      </c>
      <c r="S13" s="218"/>
      <c r="U13" s="88"/>
    </row>
    <row r="14" spans="2:21" ht="13.5" customHeight="1">
      <c r="B14" s="69"/>
      <c r="C14" s="109" t="s">
        <v>36</v>
      </c>
      <c r="D14" s="221" t="s">
        <v>61</v>
      </c>
      <c r="E14" s="110"/>
      <c r="F14" s="210">
        <v>43607.339760381939</v>
      </c>
      <c r="G14" s="211">
        <v>3767781</v>
      </c>
      <c r="H14" s="212"/>
      <c r="I14" s="212"/>
      <c r="J14" s="205"/>
      <c r="K14" s="213">
        <v>67444</v>
      </c>
      <c r="L14" s="211" t="s">
        <v>59</v>
      </c>
      <c r="M14" s="206"/>
      <c r="N14" s="205"/>
      <c r="O14" s="211">
        <v>38.21099853515625</v>
      </c>
      <c r="P14" s="205"/>
      <c r="Q14" s="214">
        <v>8613.91</v>
      </c>
      <c r="R14" s="214">
        <v>329146.09000000003</v>
      </c>
      <c r="S14" s="208"/>
      <c r="U14" s="73"/>
    </row>
    <row r="15" spans="2:21" ht="13.5" customHeight="1">
      <c r="B15" s="69"/>
      <c r="C15" s="109"/>
      <c r="D15" s="108"/>
      <c r="E15" s="110"/>
      <c r="F15" s="210">
        <v>43615.587416932867</v>
      </c>
      <c r="G15" s="211">
        <v>3776170</v>
      </c>
      <c r="H15" s="212"/>
      <c r="I15" s="212"/>
      <c r="J15" s="205"/>
      <c r="K15" s="213">
        <v>67796</v>
      </c>
      <c r="L15" s="211" t="s">
        <v>59</v>
      </c>
      <c r="M15" s="206"/>
      <c r="N15" s="205"/>
      <c r="O15" s="211">
        <v>35.512001037597656</v>
      </c>
      <c r="P15" s="205"/>
      <c r="Q15" s="214">
        <v>8613.91</v>
      </c>
      <c r="R15" s="214">
        <v>305897.19</v>
      </c>
      <c r="S15" s="208"/>
      <c r="U15" s="73"/>
    </row>
    <row r="16" spans="2:21" ht="13.5" customHeight="1">
      <c r="B16" s="69"/>
      <c r="C16" s="77" t="s">
        <v>37</v>
      </c>
      <c r="D16" s="121"/>
      <c r="E16" s="118"/>
      <c r="F16" s="210">
        <v>43636.419213541667</v>
      </c>
      <c r="G16" s="211">
        <v>3796848</v>
      </c>
      <c r="H16" s="212"/>
      <c r="I16" s="212"/>
      <c r="J16" s="205"/>
      <c r="K16" s="213">
        <v>68147</v>
      </c>
      <c r="L16" s="211" t="s">
        <v>59</v>
      </c>
      <c r="M16" s="206"/>
      <c r="N16" s="205"/>
      <c r="O16" s="211">
        <v>35.951999664306641</v>
      </c>
      <c r="P16" s="205"/>
      <c r="Q16" s="214">
        <v>8613.91</v>
      </c>
      <c r="R16" s="214">
        <v>309687.28000000003</v>
      </c>
      <c r="S16" s="208"/>
      <c r="U16" s="73"/>
    </row>
    <row r="17" spans="2:21" s="78" customFormat="1" ht="13.5" customHeight="1">
      <c r="B17" s="79"/>
      <c r="C17" s="91"/>
      <c r="D17" s="91"/>
      <c r="E17" s="90"/>
      <c r="F17" s="215"/>
      <c r="G17" s="216"/>
      <c r="H17" s="217"/>
      <c r="I17" s="217"/>
      <c r="J17" s="218"/>
      <c r="K17" s="216">
        <f>K16-K14</f>
        <v>703</v>
      </c>
      <c r="L17" s="216"/>
      <c r="M17" s="219"/>
      <c r="N17" s="218"/>
      <c r="O17" s="216">
        <f>SUM(O14:P16)</f>
        <v>109.67499923706055</v>
      </c>
      <c r="P17" s="218"/>
      <c r="Q17" s="220"/>
      <c r="R17" s="220">
        <f>SUM(R14:R16)</f>
        <v>944730.56</v>
      </c>
      <c r="S17" s="218"/>
      <c r="U17" s="88"/>
    </row>
    <row r="18" spans="2:21" ht="13.5" customHeight="1">
      <c r="B18" s="69"/>
      <c r="C18" s="60" t="s">
        <v>35</v>
      </c>
      <c r="D18" s="221" t="s">
        <v>62</v>
      </c>
      <c r="E18" s="110"/>
      <c r="F18" s="210">
        <v>43578.450417164349</v>
      </c>
      <c r="G18" s="211">
        <v>3737575</v>
      </c>
      <c r="H18" s="212"/>
      <c r="I18" s="212"/>
      <c r="J18" s="205"/>
      <c r="K18" s="213">
        <v>69250</v>
      </c>
      <c r="L18" s="211" t="s">
        <v>59</v>
      </c>
      <c r="M18" s="206"/>
      <c r="N18" s="205"/>
      <c r="O18" s="211">
        <v>43.519001007080078</v>
      </c>
      <c r="P18" s="205"/>
      <c r="Q18" s="214">
        <v>8613.91</v>
      </c>
      <c r="R18" s="214">
        <v>374868.75</v>
      </c>
      <c r="S18" s="208"/>
      <c r="U18" s="73"/>
    </row>
    <row r="19" spans="2:21" ht="13.5" customHeight="1">
      <c r="B19" s="69"/>
      <c r="C19" s="109" t="s">
        <v>36</v>
      </c>
      <c r="D19" s="108"/>
      <c r="E19" s="110"/>
      <c r="F19" s="210">
        <v>43594.455081979162</v>
      </c>
      <c r="G19" s="211">
        <v>3754283</v>
      </c>
      <c r="H19" s="212"/>
      <c r="I19" s="212"/>
      <c r="J19" s="205"/>
      <c r="K19" s="213">
        <v>69461</v>
      </c>
      <c r="L19" s="211" t="s">
        <v>59</v>
      </c>
      <c r="M19" s="206"/>
      <c r="N19" s="205"/>
      <c r="O19" s="211">
        <v>43.615001678466797</v>
      </c>
      <c r="P19" s="205"/>
      <c r="Q19" s="214">
        <v>8613.91</v>
      </c>
      <c r="R19" s="214">
        <v>375695.72</v>
      </c>
      <c r="S19" s="208"/>
      <c r="U19" s="73"/>
    </row>
    <row r="20" spans="2:21" ht="13.5" customHeight="1">
      <c r="B20" s="69"/>
      <c r="C20" s="109"/>
      <c r="D20" s="108"/>
      <c r="E20" s="110"/>
      <c r="F20" s="210">
        <v>43608.4184727662</v>
      </c>
      <c r="G20" s="211">
        <v>3768932</v>
      </c>
      <c r="H20" s="212"/>
      <c r="I20" s="212"/>
      <c r="J20" s="205"/>
      <c r="K20" s="213">
        <v>69780</v>
      </c>
      <c r="L20" s="211" t="s">
        <v>59</v>
      </c>
      <c r="M20" s="206"/>
      <c r="N20" s="205"/>
      <c r="O20" s="211">
        <v>0.21199999749660492</v>
      </c>
      <c r="P20" s="205"/>
      <c r="Q20" s="214">
        <v>8613.91</v>
      </c>
      <c r="R20" s="214">
        <v>1826.15</v>
      </c>
      <c r="S20" s="208"/>
      <c r="U20" s="73"/>
    </row>
    <row r="21" spans="2:21" ht="13.5" customHeight="1">
      <c r="B21" s="69"/>
      <c r="C21" s="109" t="s">
        <v>37</v>
      </c>
      <c r="D21" s="108"/>
      <c r="E21" s="110"/>
      <c r="F21" s="210">
        <v>43612.388776539352</v>
      </c>
      <c r="G21" s="211">
        <v>3772815</v>
      </c>
      <c r="H21" s="212"/>
      <c r="I21" s="212"/>
      <c r="J21" s="205"/>
      <c r="K21" s="213">
        <v>69800</v>
      </c>
      <c r="L21" s="211" t="s">
        <v>59</v>
      </c>
      <c r="M21" s="206"/>
      <c r="N21" s="205"/>
      <c r="O21" s="211">
        <v>41.009998321533203</v>
      </c>
      <c r="P21" s="205"/>
      <c r="Q21" s="214">
        <v>8613.91</v>
      </c>
      <c r="R21" s="214">
        <v>353256.44</v>
      </c>
      <c r="S21" s="208"/>
      <c r="U21" s="73"/>
    </row>
    <row r="22" spans="2:21" ht="13.5" customHeight="1">
      <c r="B22" s="69"/>
      <c r="C22" s="123"/>
      <c r="D22" s="121"/>
      <c r="E22" s="118"/>
      <c r="F22" s="210">
        <v>43628.647436770829</v>
      </c>
      <c r="G22" s="211">
        <v>3789322</v>
      </c>
      <c r="H22" s="212"/>
      <c r="I22" s="212"/>
      <c r="J22" s="205"/>
      <c r="K22" s="213">
        <v>70007</v>
      </c>
      <c r="L22" s="211" t="s">
        <v>59</v>
      </c>
      <c r="M22" s="206"/>
      <c r="N22" s="205"/>
      <c r="O22" s="211">
        <v>44</v>
      </c>
      <c r="P22" s="205"/>
      <c r="Q22" s="214">
        <v>8612</v>
      </c>
      <c r="R22" s="214">
        <v>378928</v>
      </c>
      <c r="S22" s="208"/>
      <c r="U22" s="73"/>
    </row>
    <row r="23" spans="2:21" s="78" customFormat="1" ht="13.5" customHeight="1">
      <c r="B23" s="79"/>
      <c r="C23" s="92"/>
      <c r="D23" s="89"/>
      <c r="E23" s="90"/>
      <c r="F23" s="215"/>
      <c r="G23" s="216"/>
      <c r="H23" s="217"/>
      <c r="I23" s="217"/>
      <c r="J23" s="218"/>
      <c r="K23" s="216">
        <f>K22-K18</f>
        <v>757</v>
      </c>
      <c r="L23" s="216"/>
      <c r="M23" s="219"/>
      <c r="N23" s="218"/>
      <c r="O23" s="216">
        <f>SUM(O18:P22)</f>
        <v>172.35600100457668</v>
      </c>
      <c r="P23" s="218"/>
      <c r="Q23" s="220"/>
      <c r="R23" s="220">
        <f>SUM(R18:R22)</f>
        <v>1484575.06</v>
      </c>
      <c r="S23" s="218"/>
      <c r="U23" s="88"/>
    </row>
    <row r="24" spans="2:21" ht="13.5" customHeight="1">
      <c r="B24" s="69"/>
      <c r="C24" s="97" t="s">
        <v>35</v>
      </c>
      <c r="D24" s="213" t="s">
        <v>63</v>
      </c>
      <c r="E24" s="110"/>
      <c r="F24" s="210">
        <v>43584.63942190972</v>
      </c>
      <c r="G24" s="211">
        <v>3744163</v>
      </c>
      <c r="H24" s="212"/>
      <c r="I24" s="212"/>
      <c r="J24" s="205"/>
      <c r="K24" s="213">
        <v>64983</v>
      </c>
      <c r="L24" s="211" t="s">
        <v>59</v>
      </c>
      <c r="M24" s="206"/>
      <c r="N24" s="205"/>
      <c r="O24" s="211">
        <v>44</v>
      </c>
      <c r="P24" s="205"/>
      <c r="Q24" s="214">
        <v>8613.91</v>
      </c>
      <c r="R24" s="214">
        <v>379012.06</v>
      </c>
      <c r="S24" s="208"/>
      <c r="U24" s="73"/>
    </row>
    <row r="25" spans="2:21" ht="13.5" customHeight="1">
      <c r="B25" s="69"/>
      <c r="C25" s="109" t="s">
        <v>36</v>
      </c>
      <c r="D25" s="94"/>
      <c r="E25" s="110"/>
      <c r="F25" s="210">
        <v>43600.450057951384</v>
      </c>
      <c r="G25" s="211">
        <v>3760518</v>
      </c>
      <c r="H25" s="212"/>
      <c r="I25" s="212"/>
      <c r="J25" s="205"/>
      <c r="K25" s="213">
        <v>64984</v>
      </c>
      <c r="L25" s="211" t="s">
        <v>59</v>
      </c>
      <c r="M25" s="206"/>
      <c r="N25" s="205"/>
      <c r="O25" s="211">
        <v>44</v>
      </c>
      <c r="P25" s="205"/>
      <c r="Q25" s="214">
        <v>8613.91</v>
      </c>
      <c r="R25" s="214">
        <v>379012.06</v>
      </c>
      <c r="S25" s="208"/>
      <c r="U25" s="73"/>
    </row>
    <row r="26" spans="2:21" ht="13.5" customHeight="1">
      <c r="B26" s="69"/>
      <c r="C26" s="109"/>
      <c r="D26" s="95"/>
      <c r="E26" s="118"/>
      <c r="F26" s="210">
        <v>43616.603389548611</v>
      </c>
      <c r="G26" s="211">
        <v>3777274</v>
      </c>
      <c r="H26" s="212"/>
      <c r="I26" s="212"/>
      <c r="J26" s="205"/>
      <c r="K26" s="213">
        <v>64750</v>
      </c>
      <c r="L26" s="211" t="s">
        <v>59</v>
      </c>
      <c r="M26" s="206"/>
      <c r="N26" s="205"/>
      <c r="O26" s="211">
        <v>44</v>
      </c>
      <c r="P26" s="205"/>
      <c r="Q26" s="214">
        <v>8613.91</v>
      </c>
      <c r="R26" s="214">
        <v>379012.06</v>
      </c>
      <c r="S26" s="208"/>
      <c r="U26" s="73"/>
    </row>
    <row r="27" spans="2:21" s="78" customFormat="1" ht="13.5" customHeight="1">
      <c r="B27" s="79"/>
      <c r="C27" s="92"/>
      <c r="D27" s="89"/>
      <c r="E27" s="90"/>
      <c r="F27" s="215"/>
      <c r="G27" s="216"/>
      <c r="H27" s="217"/>
      <c r="I27" s="217"/>
      <c r="J27" s="218"/>
      <c r="K27" s="216">
        <f>K26-K24</f>
        <v>-233</v>
      </c>
      <c r="L27" s="216"/>
      <c r="M27" s="219"/>
      <c r="N27" s="218"/>
      <c r="O27" s="222">
        <f>SUM(O24:P26)</f>
        <v>132</v>
      </c>
      <c r="P27" s="218"/>
      <c r="Q27" s="220"/>
      <c r="R27" s="220">
        <f>SUM(R24:R26)</f>
        <v>1137036.18</v>
      </c>
      <c r="S27" s="218"/>
      <c r="U27" s="88"/>
    </row>
    <row r="28" spans="2:21" ht="13.5" customHeight="1">
      <c r="B28" s="69"/>
      <c r="C28" s="94"/>
      <c r="D28" s="213" t="s">
        <v>47</v>
      </c>
      <c r="E28" s="110"/>
      <c r="F28" s="210">
        <v>43563.342777662037</v>
      </c>
      <c r="G28" s="211">
        <v>3723084</v>
      </c>
      <c r="H28" s="212"/>
      <c r="I28" s="212"/>
      <c r="J28" s="205"/>
      <c r="K28" s="213">
        <v>162951</v>
      </c>
      <c r="L28" s="211" t="s">
        <v>59</v>
      </c>
      <c r="M28" s="206"/>
      <c r="N28" s="205"/>
      <c r="O28" s="211">
        <v>38.590000152587891</v>
      </c>
      <c r="P28" s="205"/>
      <c r="Q28" s="214">
        <v>8613.91</v>
      </c>
      <c r="R28" s="214">
        <v>332410.78000000003</v>
      </c>
      <c r="S28" s="208"/>
      <c r="U28" s="73"/>
    </row>
    <row r="29" spans="2:21" ht="13.5" customHeight="1">
      <c r="B29" s="69"/>
      <c r="C29" s="94"/>
      <c r="D29" s="94"/>
      <c r="E29" s="110"/>
      <c r="F29" s="210">
        <v>43578.33570625</v>
      </c>
      <c r="G29" s="211">
        <v>3737422</v>
      </c>
      <c r="H29" s="212"/>
      <c r="I29" s="212"/>
      <c r="J29" s="205"/>
      <c r="K29" s="213">
        <v>167230</v>
      </c>
      <c r="L29" s="211" t="s">
        <v>59</v>
      </c>
      <c r="M29" s="206"/>
      <c r="N29" s="205"/>
      <c r="O29" s="211">
        <v>35.511001586914063</v>
      </c>
      <c r="P29" s="205"/>
      <c r="Q29" s="214">
        <v>8613.91</v>
      </c>
      <c r="R29" s="214">
        <v>305888.56</v>
      </c>
      <c r="S29" s="208"/>
      <c r="U29" s="73"/>
    </row>
    <row r="30" spans="2:21" ht="13.5" customHeight="1">
      <c r="B30" s="69"/>
      <c r="C30" s="94"/>
      <c r="D30" s="94"/>
      <c r="E30" s="110"/>
      <c r="F30" s="210">
        <v>43592.464556099534</v>
      </c>
      <c r="G30" s="211">
        <v>3752132</v>
      </c>
      <c r="H30" s="212"/>
      <c r="I30" s="212"/>
      <c r="J30" s="205"/>
      <c r="K30" s="213">
        <v>172190</v>
      </c>
      <c r="L30" s="211" t="s">
        <v>59</v>
      </c>
      <c r="M30" s="206"/>
      <c r="N30" s="205"/>
      <c r="O30" s="211">
        <v>40.742000579833984</v>
      </c>
      <c r="P30" s="205"/>
      <c r="Q30" s="214">
        <v>8613.91</v>
      </c>
      <c r="R30" s="214">
        <v>350947.94</v>
      </c>
      <c r="S30" s="208"/>
      <c r="U30" s="73"/>
    </row>
    <row r="31" spans="2:21" ht="13.5" customHeight="1">
      <c r="B31" s="69"/>
      <c r="C31" s="94"/>
      <c r="D31" s="94"/>
      <c r="E31" s="110"/>
      <c r="F31" s="210">
        <v>43605.417849618054</v>
      </c>
      <c r="G31" s="211">
        <v>3765753</v>
      </c>
      <c r="H31" s="212"/>
      <c r="I31" s="212"/>
      <c r="J31" s="205"/>
      <c r="K31" s="213">
        <v>177703</v>
      </c>
      <c r="L31" s="211" t="s">
        <v>59</v>
      </c>
      <c r="M31" s="206"/>
      <c r="N31" s="205"/>
      <c r="O31" s="211">
        <v>34.491001129150391</v>
      </c>
      <c r="P31" s="205"/>
      <c r="Q31" s="214">
        <v>8613.91</v>
      </c>
      <c r="R31" s="214">
        <v>297102.38</v>
      </c>
      <c r="S31" s="208"/>
      <c r="U31" s="73"/>
    </row>
    <row r="32" spans="2:21" ht="13.5" customHeight="1">
      <c r="B32" s="69"/>
      <c r="C32" s="94"/>
      <c r="D32" s="94"/>
      <c r="E32" s="110"/>
      <c r="F32" s="210">
        <v>43622.413891284719</v>
      </c>
      <c r="G32" s="211">
        <v>3783030</v>
      </c>
      <c r="H32" s="212"/>
      <c r="I32" s="212"/>
      <c r="J32" s="205"/>
      <c r="K32" s="213">
        <v>182624</v>
      </c>
      <c r="L32" s="211" t="s">
        <v>59</v>
      </c>
      <c r="M32" s="206"/>
      <c r="N32" s="205"/>
      <c r="O32" s="211">
        <v>37.763999938964844</v>
      </c>
      <c r="P32" s="205"/>
      <c r="Q32" s="214">
        <v>8612</v>
      </c>
      <c r="R32" s="214">
        <v>325223.56</v>
      </c>
      <c r="S32" s="208"/>
      <c r="U32" s="73"/>
    </row>
    <row r="33" spans="2:21" ht="13.5" customHeight="1">
      <c r="B33" s="69"/>
      <c r="C33" s="95"/>
      <c r="D33" s="95"/>
      <c r="E33" s="118"/>
      <c r="F33" s="210">
        <v>43636.350321724538</v>
      </c>
      <c r="G33" s="211">
        <v>3796777</v>
      </c>
      <c r="H33" s="212"/>
      <c r="I33" s="212"/>
      <c r="J33" s="205"/>
      <c r="K33" s="213">
        <v>186727</v>
      </c>
      <c r="L33" s="211" t="s">
        <v>59</v>
      </c>
      <c r="M33" s="206"/>
      <c r="N33" s="205"/>
      <c r="O33" s="211">
        <v>37.282001495361328</v>
      </c>
      <c r="P33" s="205"/>
      <c r="Q33" s="214">
        <v>8613.91</v>
      </c>
      <c r="R33" s="214">
        <v>321143.81</v>
      </c>
      <c r="S33" s="208"/>
      <c r="U33" s="73"/>
    </row>
    <row r="34" spans="2:21" s="78" customFormat="1" ht="13.5" customHeight="1">
      <c r="B34" s="79"/>
      <c r="C34" s="91"/>
      <c r="D34" s="91"/>
      <c r="E34" s="90"/>
      <c r="F34" s="215"/>
      <c r="G34" s="216"/>
      <c r="H34" s="217"/>
      <c r="I34" s="217"/>
      <c r="J34" s="218"/>
      <c r="K34" s="216">
        <f>K33-K28</f>
        <v>23776</v>
      </c>
      <c r="L34" s="216"/>
      <c r="M34" s="219"/>
      <c r="N34" s="218"/>
      <c r="O34" s="216">
        <f>SUM(O28:P33)</f>
        <v>224.3800048828125</v>
      </c>
      <c r="P34" s="218"/>
      <c r="Q34" s="220"/>
      <c r="R34" s="220">
        <f>SUM(R28:R33)</f>
        <v>1932717.0300000003</v>
      </c>
      <c r="S34" s="218"/>
      <c r="U34" s="88"/>
    </row>
    <row r="35" spans="2:21" ht="13.5" customHeight="1">
      <c r="B35" s="69"/>
      <c r="C35" s="223" t="s">
        <v>35</v>
      </c>
      <c r="D35" s="221" t="s">
        <v>64</v>
      </c>
      <c r="E35" s="110"/>
      <c r="F35" s="210">
        <v>43556.368712418982</v>
      </c>
      <c r="G35" s="211">
        <v>3715357</v>
      </c>
      <c r="H35" s="212"/>
      <c r="I35" s="212"/>
      <c r="J35" s="205"/>
      <c r="K35" s="213">
        <v>193404</v>
      </c>
      <c r="L35" s="211" t="s">
        <v>65</v>
      </c>
      <c r="M35" s="206"/>
      <c r="N35" s="205"/>
      <c r="O35" s="211">
        <v>14.149999618530273</v>
      </c>
      <c r="P35" s="205"/>
      <c r="Q35" s="214">
        <v>9131.91</v>
      </c>
      <c r="R35" s="214">
        <v>129216.52</v>
      </c>
      <c r="S35" s="208"/>
      <c r="U35" s="73"/>
    </row>
    <row r="36" spans="2:21" ht="13.5" customHeight="1">
      <c r="B36" s="69"/>
      <c r="C36" s="109"/>
      <c r="D36" s="108"/>
      <c r="E36" s="110"/>
      <c r="F36" s="210">
        <v>43559.819021377312</v>
      </c>
      <c r="G36" s="211">
        <v>3719463</v>
      </c>
      <c r="H36" s="212"/>
      <c r="I36" s="212"/>
      <c r="J36" s="205"/>
      <c r="K36" s="213">
        <v>193750</v>
      </c>
      <c r="L36" s="211" t="s">
        <v>65</v>
      </c>
      <c r="M36" s="206"/>
      <c r="N36" s="205"/>
      <c r="O36" s="211">
        <v>19.334999084472656</v>
      </c>
      <c r="P36" s="205"/>
      <c r="Q36" s="214">
        <v>9131.91</v>
      </c>
      <c r="R36" s="214">
        <v>176565.47</v>
      </c>
      <c r="S36" s="208"/>
      <c r="U36" s="73"/>
    </row>
    <row r="37" spans="2:21" ht="13.5" customHeight="1">
      <c r="B37" s="69"/>
      <c r="C37" s="109"/>
      <c r="D37" s="108"/>
      <c r="E37" s="110"/>
      <c r="F37" s="210">
        <v>43563.822275312501</v>
      </c>
      <c r="G37" s="211">
        <v>3723783</v>
      </c>
      <c r="H37" s="212"/>
      <c r="I37" s="212"/>
      <c r="J37" s="205"/>
      <c r="K37" s="213">
        <v>194030</v>
      </c>
      <c r="L37" s="211" t="s">
        <v>65</v>
      </c>
      <c r="M37" s="206"/>
      <c r="N37" s="205"/>
      <c r="O37" s="211">
        <v>16.764999389648438</v>
      </c>
      <c r="P37" s="205"/>
      <c r="Q37" s="214">
        <v>9131.91</v>
      </c>
      <c r="R37" s="214">
        <v>153096.47</v>
      </c>
      <c r="S37" s="208"/>
      <c r="U37" s="73"/>
    </row>
    <row r="38" spans="2:21" ht="13.5" customHeight="1">
      <c r="B38" s="69"/>
      <c r="C38" s="109"/>
      <c r="D38" s="108"/>
      <c r="E38" s="110"/>
      <c r="F38" s="210">
        <v>43567.778366701386</v>
      </c>
      <c r="G38" s="211">
        <v>3728115</v>
      </c>
      <c r="H38" s="212"/>
      <c r="I38" s="212"/>
      <c r="J38" s="205"/>
      <c r="K38" s="213">
        <v>194354</v>
      </c>
      <c r="L38" s="211" t="s">
        <v>65</v>
      </c>
      <c r="M38" s="206"/>
      <c r="N38" s="205"/>
      <c r="O38" s="211">
        <v>17.617000579833984</v>
      </c>
      <c r="P38" s="205"/>
      <c r="Q38" s="214">
        <v>9131.91</v>
      </c>
      <c r="R38" s="214">
        <v>160876.85999999999</v>
      </c>
      <c r="S38" s="208"/>
      <c r="U38" s="73"/>
    </row>
    <row r="39" spans="2:21" ht="13.5" customHeight="1">
      <c r="B39" s="69"/>
      <c r="C39" s="109"/>
      <c r="D39" s="108"/>
      <c r="E39" s="110"/>
      <c r="F39" s="210">
        <v>43572.427417013889</v>
      </c>
      <c r="G39" s="211">
        <v>3732632</v>
      </c>
      <c r="H39" s="212"/>
      <c r="I39" s="212"/>
      <c r="J39" s="205"/>
      <c r="K39" s="213">
        <v>194515</v>
      </c>
      <c r="L39" s="211" t="s">
        <v>65</v>
      </c>
      <c r="M39" s="206"/>
      <c r="N39" s="205"/>
      <c r="O39" s="211">
        <v>25</v>
      </c>
      <c r="P39" s="205"/>
      <c r="Q39" s="214">
        <v>9131.91</v>
      </c>
      <c r="R39" s="214">
        <v>228297.75</v>
      </c>
      <c r="S39" s="208"/>
      <c r="U39" s="73"/>
    </row>
    <row r="40" spans="2:21" ht="13.5" customHeight="1">
      <c r="B40" s="69"/>
      <c r="C40" s="109"/>
      <c r="D40" s="108"/>
      <c r="E40" s="110"/>
      <c r="F40" s="210">
        <v>43579.812853275464</v>
      </c>
      <c r="G40" s="211">
        <v>3739165</v>
      </c>
      <c r="H40" s="212"/>
      <c r="I40" s="212"/>
      <c r="J40" s="205"/>
      <c r="K40" s="213">
        <v>194780</v>
      </c>
      <c r="L40" s="211" t="s">
        <v>65</v>
      </c>
      <c r="M40" s="206"/>
      <c r="N40" s="205"/>
      <c r="O40" s="211">
        <v>17.08799934387207</v>
      </c>
      <c r="P40" s="205"/>
      <c r="Q40" s="214">
        <v>9131.91</v>
      </c>
      <c r="R40" s="214">
        <v>156046.07999999999</v>
      </c>
      <c r="S40" s="208"/>
      <c r="U40" s="73"/>
    </row>
    <row r="41" spans="2:21" ht="13.5" customHeight="1">
      <c r="B41" s="69"/>
      <c r="C41" s="109"/>
      <c r="D41" s="108"/>
      <c r="E41" s="110"/>
      <c r="F41" s="210">
        <v>43584.79502237268</v>
      </c>
      <c r="G41" s="211">
        <v>3744390</v>
      </c>
      <c r="H41" s="212"/>
      <c r="I41" s="212"/>
      <c r="J41" s="205"/>
      <c r="K41" s="213">
        <v>195092</v>
      </c>
      <c r="L41" s="211" t="s">
        <v>65</v>
      </c>
      <c r="M41" s="206"/>
      <c r="N41" s="205"/>
      <c r="O41" s="211">
        <v>17.86400032043457</v>
      </c>
      <c r="P41" s="205"/>
      <c r="Q41" s="214">
        <v>9131.91</v>
      </c>
      <c r="R41" s="214">
        <v>163132.45000000001</v>
      </c>
      <c r="S41" s="208"/>
      <c r="U41" s="73"/>
    </row>
    <row r="42" spans="2:21" ht="13.5" customHeight="1">
      <c r="B42" s="69"/>
      <c r="C42" s="122" t="s">
        <v>36</v>
      </c>
      <c r="D42" s="108"/>
      <c r="E42" s="110"/>
      <c r="F42" s="210">
        <v>43590.542392974538</v>
      </c>
      <c r="G42" s="211">
        <v>3750287</v>
      </c>
      <c r="H42" s="212"/>
      <c r="I42" s="212"/>
      <c r="J42" s="205"/>
      <c r="K42" s="213">
        <v>195360</v>
      </c>
      <c r="L42" s="211" t="s">
        <v>65</v>
      </c>
      <c r="M42" s="206"/>
      <c r="N42" s="205"/>
      <c r="O42" s="211">
        <v>15.920000076293945</v>
      </c>
      <c r="P42" s="205"/>
      <c r="Q42" s="214">
        <v>9131.91</v>
      </c>
      <c r="R42" s="214">
        <v>145380.01999999999</v>
      </c>
      <c r="S42" s="208"/>
      <c r="U42" s="73"/>
    </row>
    <row r="43" spans="2:21" ht="13.5" customHeight="1">
      <c r="B43" s="69"/>
      <c r="C43" s="109"/>
      <c r="D43" s="108"/>
      <c r="E43" s="110"/>
      <c r="F43" s="210">
        <v>43594.299905787033</v>
      </c>
      <c r="G43" s="211">
        <v>3754114</v>
      </c>
      <c r="H43" s="212"/>
      <c r="I43" s="212"/>
      <c r="J43" s="205"/>
      <c r="K43" s="213">
        <v>195660</v>
      </c>
      <c r="L43" s="211" t="s">
        <v>65</v>
      </c>
      <c r="M43" s="206"/>
      <c r="N43" s="205"/>
      <c r="O43" s="211">
        <v>16.579999923706055</v>
      </c>
      <c r="P43" s="205"/>
      <c r="Q43" s="214">
        <v>9131.91</v>
      </c>
      <c r="R43" s="214">
        <v>151407.06</v>
      </c>
      <c r="S43" s="208"/>
      <c r="U43" s="73"/>
    </row>
    <row r="44" spans="2:21" ht="13.5" customHeight="1">
      <c r="B44" s="69"/>
      <c r="C44" s="109"/>
      <c r="D44" s="108"/>
      <c r="E44" s="110"/>
      <c r="F44" s="210">
        <v>43599.260705636574</v>
      </c>
      <c r="G44" s="211">
        <v>3759183</v>
      </c>
      <c r="H44" s="212"/>
      <c r="I44" s="212"/>
      <c r="J44" s="205"/>
      <c r="K44" s="213">
        <v>195965</v>
      </c>
      <c r="L44" s="211" t="s">
        <v>65</v>
      </c>
      <c r="M44" s="206"/>
      <c r="N44" s="205"/>
      <c r="O44" s="211">
        <v>16.98900032043457</v>
      </c>
      <c r="P44" s="205"/>
      <c r="Q44" s="214">
        <v>9131.91</v>
      </c>
      <c r="R44" s="214">
        <v>155142.03</v>
      </c>
      <c r="S44" s="208"/>
      <c r="U44" s="73"/>
    </row>
    <row r="45" spans="2:21" ht="13.5" customHeight="1">
      <c r="B45" s="69"/>
      <c r="C45" s="109"/>
      <c r="D45" s="108"/>
      <c r="E45" s="110"/>
      <c r="F45" s="210">
        <v>43601.844870636574</v>
      </c>
      <c r="G45" s="211">
        <v>3762191</v>
      </c>
      <c r="H45" s="212"/>
      <c r="I45" s="212"/>
      <c r="J45" s="205"/>
      <c r="K45" s="213">
        <v>196225</v>
      </c>
      <c r="L45" s="211" t="s">
        <v>65</v>
      </c>
      <c r="M45" s="206"/>
      <c r="N45" s="205"/>
      <c r="O45" s="211">
        <v>13.407999992370605</v>
      </c>
      <c r="P45" s="205"/>
      <c r="Q45" s="214">
        <v>9131.91</v>
      </c>
      <c r="R45" s="214">
        <v>122440.65</v>
      </c>
      <c r="S45" s="208"/>
      <c r="U45" s="73"/>
    </row>
    <row r="46" spans="2:21" ht="13.5" customHeight="1">
      <c r="B46" s="69"/>
      <c r="C46" s="109"/>
      <c r="D46" s="108"/>
      <c r="E46" s="110"/>
      <c r="F46" s="210">
        <v>43605.600300381942</v>
      </c>
      <c r="G46" s="211">
        <v>3765959</v>
      </c>
      <c r="H46" s="212"/>
      <c r="I46" s="212"/>
      <c r="J46" s="205"/>
      <c r="K46" s="213">
        <v>196500</v>
      </c>
      <c r="L46" s="211" t="s">
        <v>65</v>
      </c>
      <c r="M46" s="206"/>
      <c r="N46" s="205"/>
      <c r="O46" s="211">
        <v>14.385000228881836</v>
      </c>
      <c r="P46" s="205"/>
      <c r="Q46" s="214">
        <v>9131.91</v>
      </c>
      <c r="R46" s="214">
        <v>131362.53</v>
      </c>
      <c r="S46" s="208"/>
      <c r="U46" s="73"/>
    </row>
    <row r="47" spans="2:21" ht="13.5" customHeight="1">
      <c r="B47" s="69"/>
      <c r="C47" s="109"/>
      <c r="D47" s="108"/>
      <c r="E47" s="110"/>
      <c r="F47" s="210">
        <v>43611.644672766204</v>
      </c>
      <c r="G47" s="211">
        <v>3772218</v>
      </c>
      <c r="H47" s="212"/>
      <c r="I47" s="212"/>
      <c r="J47" s="205"/>
      <c r="K47" s="213">
        <v>196810</v>
      </c>
      <c r="L47" s="211" t="s">
        <v>65</v>
      </c>
      <c r="M47" s="206"/>
      <c r="N47" s="205"/>
      <c r="O47" s="211">
        <v>6</v>
      </c>
      <c r="P47" s="205"/>
      <c r="Q47" s="214">
        <v>9131.91</v>
      </c>
      <c r="R47" s="214">
        <v>54791.46</v>
      </c>
      <c r="S47" s="208"/>
      <c r="U47" s="73"/>
    </row>
    <row r="48" spans="2:21" ht="13.5" customHeight="1">
      <c r="B48" s="69"/>
      <c r="C48" s="109"/>
      <c r="D48" s="108"/>
      <c r="E48" s="110"/>
      <c r="F48" s="210">
        <v>43612.775630439814</v>
      </c>
      <c r="G48" s="211">
        <v>3773282</v>
      </c>
      <c r="H48" s="212"/>
      <c r="I48" s="212"/>
      <c r="J48" s="205"/>
      <c r="K48" s="213">
        <v>196910</v>
      </c>
      <c r="L48" s="211" t="s">
        <v>65</v>
      </c>
      <c r="M48" s="206"/>
      <c r="N48" s="205"/>
      <c r="O48" s="211">
        <v>6</v>
      </c>
      <c r="P48" s="205"/>
      <c r="Q48" s="214">
        <v>9131.91</v>
      </c>
      <c r="R48" s="214">
        <v>54791.46</v>
      </c>
      <c r="S48" s="208"/>
      <c r="U48" s="73"/>
    </row>
    <row r="49" spans="2:21" ht="13.5" customHeight="1">
      <c r="B49" s="69"/>
      <c r="C49" s="109"/>
      <c r="D49" s="108"/>
      <c r="E49" s="110"/>
      <c r="F49" s="210">
        <v>43614.472725844906</v>
      </c>
      <c r="G49" s="211">
        <v>3774966</v>
      </c>
      <c r="H49" s="212"/>
      <c r="I49" s="212"/>
      <c r="J49" s="205"/>
      <c r="K49" s="213">
        <v>197030</v>
      </c>
      <c r="L49" s="211" t="s">
        <v>65</v>
      </c>
      <c r="M49" s="206"/>
      <c r="N49" s="205"/>
      <c r="O49" s="211">
        <v>16.722000122070313</v>
      </c>
      <c r="P49" s="205"/>
      <c r="Q49" s="214">
        <v>9131.91</v>
      </c>
      <c r="R49" s="214">
        <v>152703.79999999999</v>
      </c>
      <c r="S49" s="208"/>
      <c r="U49" s="73"/>
    </row>
    <row r="50" spans="2:21" ht="13.5" customHeight="1">
      <c r="B50" s="69"/>
      <c r="C50" s="109"/>
      <c r="D50" s="108"/>
      <c r="E50" s="110"/>
      <c r="F50" s="210">
        <v>43615.408411493052</v>
      </c>
      <c r="G50" s="211">
        <v>3775969</v>
      </c>
      <c r="H50" s="212"/>
      <c r="I50" s="212"/>
      <c r="J50" s="205"/>
      <c r="K50" s="213">
        <v>197150</v>
      </c>
      <c r="L50" s="211" t="s">
        <v>65</v>
      </c>
      <c r="M50" s="206"/>
      <c r="N50" s="205"/>
      <c r="O50" s="211">
        <v>17.399999618530273</v>
      </c>
      <c r="P50" s="205"/>
      <c r="Q50" s="214">
        <v>9131.91</v>
      </c>
      <c r="R50" s="214">
        <v>158895.23000000001</v>
      </c>
      <c r="S50" s="208"/>
      <c r="U50" s="73"/>
    </row>
    <row r="51" spans="2:21" ht="13.5" customHeight="1">
      <c r="B51" s="69"/>
      <c r="C51" s="122" t="s">
        <v>37</v>
      </c>
      <c r="D51" s="108"/>
      <c r="E51" s="110"/>
      <c r="F51" s="210">
        <v>43621.326404861109</v>
      </c>
      <c r="G51" s="211">
        <v>3781830</v>
      </c>
      <c r="H51" s="212"/>
      <c r="I51" s="212"/>
      <c r="J51" s="205"/>
      <c r="K51" s="213">
        <v>197451</v>
      </c>
      <c r="L51" s="211" t="s">
        <v>65</v>
      </c>
      <c r="M51" s="206"/>
      <c r="N51" s="205"/>
      <c r="O51" s="211">
        <v>17.121999740600586</v>
      </c>
      <c r="P51" s="205"/>
      <c r="Q51" s="214">
        <v>9130</v>
      </c>
      <c r="R51" s="214">
        <v>156323.85999999999</v>
      </c>
      <c r="S51" s="208"/>
      <c r="U51" s="73"/>
    </row>
    <row r="52" spans="2:21" ht="13.5" customHeight="1">
      <c r="B52" s="69"/>
      <c r="C52" s="109"/>
      <c r="D52" s="108"/>
      <c r="E52" s="110"/>
      <c r="F52" s="210">
        <v>43626.348249270828</v>
      </c>
      <c r="G52" s="211">
        <v>3786968</v>
      </c>
      <c r="H52" s="212"/>
      <c r="I52" s="212"/>
      <c r="J52" s="205"/>
      <c r="K52" s="213">
        <v>197760</v>
      </c>
      <c r="L52" s="211" t="s">
        <v>65</v>
      </c>
      <c r="M52" s="206"/>
      <c r="N52" s="205"/>
      <c r="O52" s="211">
        <v>16.042999267578125</v>
      </c>
      <c r="P52" s="205"/>
      <c r="Q52" s="214">
        <v>9130</v>
      </c>
      <c r="R52" s="214">
        <v>146472.57999999999</v>
      </c>
      <c r="S52" s="208"/>
      <c r="U52" s="73"/>
    </row>
    <row r="53" spans="2:21" ht="13.5" customHeight="1">
      <c r="B53" s="69"/>
      <c r="C53" s="109"/>
      <c r="D53" s="108"/>
      <c r="E53" s="110"/>
      <c r="F53" s="210">
        <v>43629.508157060183</v>
      </c>
      <c r="G53" s="211">
        <v>3790176</v>
      </c>
      <c r="H53" s="212"/>
      <c r="I53" s="212"/>
      <c r="J53" s="205"/>
      <c r="K53" s="213">
        <v>198111</v>
      </c>
      <c r="L53" s="211" t="s">
        <v>65</v>
      </c>
      <c r="M53" s="206"/>
      <c r="N53" s="205"/>
      <c r="O53" s="211">
        <v>18.284999847412109</v>
      </c>
      <c r="P53" s="205"/>
      <c r="Q53" s="214">
        <v>9130</v>
      </c>
      <c r="R53" s="214">
        <v>166942.04999999999</v>
      </c>
      <c r="S53" s="208"/>
      <c r="U53" s="73"/>
    </row>
    <row r="54" spans="2:21" ht="13.5" customHeight="1">
      <c r="B54" s="69"/>
      <c r="C54" s="109"/>
      <c r="D54" s="108"/>
      <c r="E54" s="110"/>
      <c r="F54" s="210">
        <v>43635.676636886572</v>
      </c>
      <c r="G54" s="211">
        <v>3796207</v>
      </c>
      <c r="H54" s="212"/>
      <c r="I54" s="212"/>
      <c r="J54" s="205"/>
      <c r="K54" s="213">
        <v>198454</v>
      </c>
      <c r="L54" s="211" t="s">
        <v>65</v>
      </c>
      <c r="M54" s="206"/>
      <c r="N54" s="205"/>
      <c r="O54" s="211">
        <v>19.316999435424805</v>
      </c>
      <c r="P54" s="205"/>
      <c r="Q54" s="214">
        <v>9130</v>
      </c>
      <c r="R54" s="214">
        <v>176364.2</v>
      </c>
      <c r="S54" s="208"/>
      <c r="U54" s="73"/>
    </row>
    <row r="55" spans="2:21" ht="13.5" customHeight="1">
      <c r="B55" s="69"/>
      <c r="C55" s="109"/>
      <c r="D55" s="108"/>
      <c r="E55" s="110"/>
      <c r="F55" s="210">
        <v>43642.279560104165</v>
      </c>
      <c r="G55" s="211">
        <v>3802149</v>
      </c>
      <c r="H55" s="212"/>
      <c r="I55" s="212"/>
      <c r="J55" s="205"/>
      <c r="K55" s="213">
        <v>198730</v>
      </c>
      <c r="L55" s="211" t="s">
        <v>65</v>
      </c>
      <c r="M55" s="206"/>
      <c r="N55" s="205"/>
      <c r="O55" s="211">
        <v>16.03700065612793</v>
      </c>
      <c r="P55" s="205"/>
      <c r="Q55" s="214">
        <v>9131.91</v>
      </c>
      <c r="R55" s="214">
        <v>146448.45000000001</v>
      </c>
      <c r="S55" s="208"/>
      <c r="U55" s="73"/>
    </row>
    <row r="56" spans="2:21" ht="13.5" customHeight="1">
      <c r="B56" s="69"/>
      <c r="C56" s="123"/>
      <c r="D56" s="121"/>
      <c r="E56" s="118"/>
      <c r="F56" s="210">
        <v>43644.708210798606</v>
      </c>
      <c r="G56" s="211">
        <v>3804768</v>
      </c>
      <c r="H56" s="212"/>
      <c r="I56" s="212"/>
      <c r="J56" s="205"/>
      <c r="K56" s="213">
        <v>199020</v>
      </c>
      <c r="L56" s="211" t="s">
        <v>65</v>
      </c>
      <c r="M56" s="206"/>
      <c r="N56" s="205"/>
      <c r="O56" s="211">
        <v>16.135000228881836</v>
      </c>
      <c r="P56" s="205"/>
      <c r="Q56" s="214">
        <v>9131.91</v>
      </c>
      <c r="R56" s="214">
        <v>147343.38</v>
      </c>
      <c r="S56" s="208"/>
      <c r="U56" s="73"/>
    </row>
    <row r="57" spans="2:21" s="78" customFormat="1" ht="13.5" customHeight="1">
      <c r="B57" s="79"/>
      <c r="C57" s="92"/>
      <c r="D57" s="89"/>
      <c r="E57" s="90"/>
      <c r="F57" s="215"/>
      <c r="G57" s="216"/>
      <c r="H57" s="217"/>
      <c r="I57" s="217"/>
      <c r="J57" s="218"/>
      <c r="K57" s="216">
        <f>K56-K35</f>
        <v>5616</v>
      </c>
      <c r="L57" s="216"/>
      <c r="M57" s="219"/>
      <c r="N57" s="218"/>
      <c r="O57" s="216">
        <f>SUM(O35:P56)</f>
        <v>354.16199779510498</v>
      </c>
      <c r="P57" s="218"/>
      <c r="Q57" s="220"/>
      <c r="R57" s="220">
        <f>SUM(R35:R56)</f>
        <v>3234040.36</v>
      </c>
      <c r="S57" s="218"/>
      <c r="U57" s="88"/>
    </row>
    <row r="58" spans="2:21" ht="13.5" customHeight="1">
      <c r="B58" s="69"/>
      <c r="C58" s="223" t="s">
        <v>35</v>
      </c>
      <c r="D58" s="223" t="s">
        <v>48</v>
      </c>
      <c r="E58" s="110"/>
      <c r="F58" s="210">
        <v>43560.384359525458</v>
      </c>
      <c r="G58" s="211">
        <v>3719982</v>
      </c>
      <c r="H58" s="212"/>
      <c r="I58" s="212"/>
      <c r="J58" s="205"/>
      <c r="K58" s="213">
        <v>18919</v>
      </c>
      <c r="L58" s="211" t="s">
        <v>59</v>
      </c>
      <c r="M58" s="206"/>
      <c r="N58" s="205"/>
      <c r="O58" s="211">
        <v>15.192000389099121</v>
      </c>
      <c r="P58" s="205"/>
      <c r="Q58" s="214">
        <v>8613.91</v>
      </c>
      <c r="R58" s="214">
        <v>130862.52</v>
      </c>
      <c r="S58" s="208"/>
      <c r="U58" s="73"/>
    </row>
    <row r="59" spans="2:21" ht="13.5" customHeight="1">
      <c r="B59" s="69"/>
      <c r="C59" s="109"/>
      <c r="D59" s="122"/>
      <c r="E59" s="110"/>
      <c r="F59" s="210">
        <v>43567.591002627312</v>
      </c>
      <c r="G59" s="211">
        <v>3727835</v>
      </c>
      <c r="H59" s="212"/>
      <c r="I59" s="212"/>
      <c r="J59" s="205"/>
      <c r="K59" s="213">
        <v>19257</v>
      </c>
      <c r="L59" s="211" t="s">
        <v>59</v>
      </c>
      <c r="M59" s="206"/>
      <c r="N59" s="205"/>
      <c r="O59" s="211">
        <v>14.595000267028809</v>
      </c>
      <c r="P59" s="205"/>
      <c r="Q59" s="214">
        <v>8613.91</v>
      </c>
      <c r="R59" s="214">
        <v>125720.02</v>
      </c>
      <c r="S59" s="208"/>
      <c r="U59" s="73"/>
    </row>
    <row r="60" spans="2:21" ht="13.5" customHeight="1">
      <c r="B60" s="69"/>
      <c r="C60" s="109"/>
      <c r="D60" s="122"/>
      <c r="E60" s="110"/>
      <c r="F60" s="210">
        <v>43580.367641979166</v>
      </c>
      <c r="G60" s="211">
        <v>3739649</v>
      </c>
      <c r="H60" s="212"/>
      <c r="I60" s="212"/>
      <c r="J60" s="205"/>
      <c r="K60" s="213">
        <v>19632</v>
      </c>
      <c r="L60" s="211" t="s">
        <v>59</v>
      </c>
      <c r="M60" s="206"/>
      <c r="N60" s="205"/>
      <c r="O60" s="211">
        <v>15.491999626159668</v>
      </c>
      <c r="P60" s="205"/>
      <c r="Q60" s="214">
        <v>8613.91</v>
      </c>
      <c r="R60" s="214">
        <v>133446.69</v>
      </c>
      <c r="S60" s="208"/>
      <c r="U60" s="73"/>
    </row>
    <row r="61" spans="2:21" ht="13.5" customHeight="1">
      <c r="B61" s="69"/>
      <c r="C61" s="122" t="s">
        <v>36</v>
      </c>
      <c r="D61" s="122"/>
      <c r="E61" s="110"/>
      <c r="F61" s="210">
        <v>43588.701283831018</v>
      </c>
      <c r="G61" s="211">
        <v>3748337</v>
      </c>
      <c r="H61" s="212"/>
      <c r="I61" s="212"/>
      <c r="J61" s="205"/>
      <c r="K61" s="213">
        <v>19942</v>
      </c>
      <c r="L61" s="211" t="s">
        <v>59</v>
      </c>
      <c r="M61" s="206"/>
      <c r="N61" s="205"/>
      <c r="O61" s="211">
        <v>13.572999954223633</v>
      </c>
      <c r="P61" s="205"/>
      <c r="Q61" s="214">
        <v>8613.91</v>
      </c>
      <c r="R61" s="214">
        <v>116916.6</v>
      </c>
      <c r="S61" s="208"/>
      <c r="U61" s="73"/>
    </row>
    <row r="62" spans="2:21" ht="13.5" customHeight="1">
      <c r="B62" s="69"/>
      <c r="C62" s="109"/>
      <c r="D62" s="122"/>
      <c r="E62" s="110"/>
      <c r="F62" s="210">
        <v>43595.640110682871</v>
      </c>
      <c r="G62" s="211">
        <v>3755482</v>
      </c>
      <c r="H62" s="212"/>
      <c r="I62" s="212"/>
      <c r="J62" s="205"/>
      <c r="K62" s="213">
        <v>20331</v>
      </c>
      <c r="L62" s="211" t="s">
        <v>59</v>
      </c>
      <c r="M62" s="206"/>
      <c r="N62" s="205"/>
      <c r="O62" s="211">
        <v>14.550999641418457</v>
      </c>
      <c r="P62" s="205"/>
      <c r="Q62" s="214">
        <v>8613.91</v>
      </c>
      <c r="R62" s="214">
        <v>125341</v>
      </c>
      <c r="S62" s="208"/>
      <c r="U62" s="73"/>
    </row>
    <row r="63" spans="2:21" ht="13.5" customHeight="1">
      <c r="B63" s="69"/>
      <c r="C63" s="109"/>
      <c r="D63" s="122"/>
      <c r="E63" s="110"/>
      <c r="F63" s="210">
        <v>43605.396621215274</v>
      </c>
      <c r="G63" s="211">
        <v>3765725</v>
      </c>
      <c r="H63" s="212"/>
      <c r="I63" s="212"/>
      <c r="J63" s="205"/>
      <c r="K63" s="213">
        <v>20630</v>
      </c>
      <c r="L63" s="211" t="s">
        <v>59</v>
      </c>
      <c r="M63" s="206"/>
      <c r="N63" s="205"/>
      <c r="O63" s="211">
        <v>13.63599967956543</v>
      </c>
      <c r="P63" s="205"/>
      <c r="Q63" s="214">
        <v>8613.91</v>
      </c>
      <c r="R63" s="214">
        <v>117459.27</v>
      </c>
      <c r="S63" s="208"/>
      <c r="U63" s="73"/>
    </row>
    <row r="64" spans="2:21" ht="13.5" customHeight="1">
      <c r="B64" s="69"/>
      <c r="C64" s="109"/>
      <c r="D64" s="122"/>
      <c r="E64" s="110"/>
      <c r="F64" s="210">
        <v>43612.442391550925</v>
      </c>
      <c r="G64" s="211">
        <v>3772859</v>
      </c>
      <c r="H64" s="212"/>
      <c r="I64" s="212"/>
      <c r="J64" s="205"/>
      <c r="K64" s="213">
        <v>21020</v>
      </c>
      <c r="L64" s="211" t="s">
        <v>59</v>
      </c>
      <c r="M64" s="206"/>
      <c r="N64" s="205"/>
      <c r="O64" s="211">
        <v>15.696999549865723</v>
      </c>
      <c r="P64" s="205"/>
      <c r="Q64" s="214">
        <v>8613.91</v>
      </c>
      <c r="R64" s="214">
        <v>135212.54999999999</v>
      </c>
      <c r="S64" s="208"/>
      <c r="U64" s="73"/>
    </row>
    <row r="65" spans="2:21" ht="13.5" customHeight="1">
      <c r="B65" s="69"/>
      <c r="C65" s="122" t="s">
        <v>37</v>
      </c>
      <c r="D65" s="122"/>
      <c r="E65" s="110"/>
      <c r="F65" s="210">
        <v>43620.665136377313</v>
      </c>
      <c r="G65" s="211">
        <v>3781175</v>
      </c>
      <c r="H65" s="212"/>
      <c r="I65" s="212"/>
      <c r="J65" s="205"/>
      <c r="K65" s="213">
        <v>21328</v>
      </c>
      <c r="L65" s="211" t="s">
        <v>59</v>
      </c>
      <c r="M65" s="206"/>
      <c r="N65" s="205"/>
      <c r="O65" s="211">
        <v>11.911999702453613</v>
      </c>
      <c r="P65" s="205"/>
      <c r="Q65" s="214">
        <v>8612</v>
      </c>
      <c r="R65" s="214">
        <v>102586.14</v>
      </c>
      <c r="S65" s="208"/>
      <c r="U65" s="73"/>
    </row>
    <row r="66" spans="2:21" ht="13.5" customHeight="1">
      <c r="B66" s="69"/>
      <c r="C66" s="109"/>
      <c r="D66" s="122"/>
      <c r="E66" s="110"/>
      <c r="F66" s="210">
        <v>43629.513412881941</v>
      </c>
      <c r="G66" s="211">
        <v>3790182</v>
      </c>
      <c r="H66" s="212"/>
      <c r="I66" s="212"/>
      <c r="J66" s="205"/>
      <c r="K66" s="213">
        <v>21658</v>
      </c>
      <c r="L66" s="211" t="s">
        <v>59</v>
      </c>
      <c r="M66" s="206"/>
      <c r="N66" s="205"/>
      <c r="O66" s="211">
        <v>14.145000457763672</v>
      </c>
      <c r="P66" s="205"/>
      <c r="Q66" s="214">
        <v>8612</v>
      </c>
      <c r="R66" s="214">
        <v>121816.74</v>
      </c>
      <c r="S66" s="208"/>
      <c r="U66" s="73"/>
    </row>
    <row r="67" spans="2:21" ht="13.5" customHeight="1">
      <c r="B67" s="69"/>
      <c r="C67" s="109"/>
      <c r="D67" s="122"/>
      <c r="E67" s="110"/>
      <c r="F67" s="210">
        <v>43636.62194355324</v>
      </c>
      <c r="G67" s="211">
        <v>3797051</v>
      </c>
      <c r="H67" s="212"/>
      <c r="I67" s="212"/>
      <c r="J67" s="205"/>
      <c r="K67" s="213">
        <v>22036</v>
      </c>
      <c r="L67" s="211" t="s">
        <v>59</v>
      </c>
      <c r="M67" s="206"/>
      <c r="N67" s="205"/>
      <c r="O67" s="211">
        <v>14.755999565124512</v>
      </c>
      <c r="P67" s="205"/>
      <c r="Q67" s="214">
        <v>8613.91</v>
      </c>
      <c r="R67" s="214">
        <v>127106.85</v>
      </c>
      <c r="S67" s="208"/>
      <c r="U67" s="73"/>
    </row>
    <row r="68" spans="2:21" ht="13.5" customHeight="1">
      <c r="B68" s="69"/>
      <c r="C68" s="109"/>
      <c r="D68" s="122"/>
      <c r="E68" s="110"/>
      <c r="F68" s="210">
        <v>43644.514832025459</v>
      </c>
      <c r="G68" s="211">
        <v>3804510</v>
      </c>
      <c r="H68" s="212"/>
      <c r="I68" s="212"/>
      <c r="J68" s="205"/>
      <c r="K68" s="213">
        <v>22369</v>
      </c>
      <c r="L68" s="211" t="s">
        <v>59</v>
      </c>
      <c r="M68" s="206"/>
      <c r="N68" s="205"/>
      <c r="O68" s="211">
        <v>1.4999999664723873E-2</v>
      </c>
      <c r="P68" s="205"/>
      <c r="Q68" s="214">
        <v>8613.91</v>
      </c>
      <c r="R68" s="214">
        <v>129.21</v>
      </c>
      <c r="S68" s="208"/>
      <c r="U68" s="73"/>
    </row>
    <row r="69" spans="2:21" ht="13.5" customHeight="1">
      <c r="B69" s="69"/>
      <c r="C69" s="123"/>
      <c r="D69" s="125"/>
      <c r="E69" s="118"/>
      <c r="F69" s="210">
        <v>43644.677574270834</v>
      </c>
      <c r="G69" s="211">
        <v>3804720</v>
      </c>
      <c r="H69" s="212"/>
      <c r="I69" s="212"/>
      <c r="J69" s="205"/>
      <c r="K69" s="213">
        <v>22402</v>
      </c>
      <c r="L69" s="211" t="s">
        <v>59</v>
      </c>
      <c r="M69" s="206"/>
      <c r="N69" s="205"/>
      <c r="O69" s="211">
        <v>15.256999969482422</v>
      </c>
      <c r="P69" s="205"/>
      <c r="Q69" s="214">
        <v>8613.91</v>
      </c>
      <c r="R69" s="214">
        <v>131422.42000000001</v>
      </c>
      <c r="S69" s="208"/>
      <c r="U69" s="73"/>
    </row>
    <row r="70" spans="2:21" s="78" customFormat="1" ht="13.5" customHeight="1">
      <c r="B70" s="79"/>
      <c r="C70" s="91"/>
      <c r="D70" s="91"/>
      <c r="E70" s="90"/>
      <c r="F70" s="215"/>
      <c r="G70" s="216"/>
      <c r="H70" s="217"/>
      <c r="I70" s="217"/>
      <c r="J70" s="218"/>
      <c r="K70" s="216">
        <f>K69-K58</f>
        <v>3483</v>
      </c>
      <c r="L70" s="216"/>
      <c r="M70" s="219"/>
      <c r="N70" s="218"/>
      <c r="O70" s="216">
        <f>SUM(O58:P69)</f>
        <v>158.82099880184978</v>
      </c>
      <c r="P70" s="218"/>
      <c r="Q70" s="220"/>
      <c r="R70" s="220">
        <f>SUM(R58:R69)</f>
        <v>1368020.01</v>
      </c>
      <c r="S70" s="218"/>
      <c r="U70" s="88"/>
    </row>
    <row r="71" spans="2:21" ht="13.5" customHeight="1">
      <c r="B71" s="69"/>
      <c r="C71" s="224" t="s">
        <v>35</v>
      </c>
      <c r="D71" s="221" t="s">
        <v>49</v>
      </c>
      <c r="E71" s="110"/>
      <c r="F71" s="210">
        <v>43561.663230555554</v>
      </c>
      <c r="G71" s="211">
        <v>3721511</v>
      </c>
      <c r="H71" s="212"/>
      <c r="I71" s="212"/>
      <c r="J71" s="205"/>
      <c r="K71" s="213">
        <v>20805</v>
      </c>
      <c r="L71" s="211" t="s">
        <v>59</v>
      </c>
      <c r="M71" s="206"/>
      <c r="N71" s="205"/>
      <c r="O71" s="211">
        <v>13.166999816894531</v>
      </c>
      <c r="P71" s="205"/>
      <c r="Q71" s="214">
        <v>8613.91</v>
      </c>
      <c r="R71" s="214">
        <v>113419.35</v>
      </c>
      <c r="S71" s="208"/>
      <c r="U71" s="73"/>
    </row>
    <row r="72" spans="2:21" ht="13.5" customHeight="1">
      <c r="B72" s="69"/>
      <c r="C72" s="116"/>
      <c r="D72" s="108"/>
      <c r="E72" s="110"/>
      <c r="F72" s="210">
        <v>43570.388150115738</v>
      </c>
      <c r="G72" s="211">
        <v>3730449</v>
      </c>
      <c r="H72" s="212"/>
      <c r="I72" s="212"/>
      <c r="J72" s="205"/>
      <c r="K72" s="213">
        <v>21144</v>
      </c>
      <c r="L72" s="211" t="s">
        <v>59</v>
      </c>
      <c r="M72" s="206"/>
      <c r="N72" s="205"/>
      <c r="O72" s="211">
        <v>14.696999549865723</v>
      </c>
      <c r="P72" s="205"/>
      <c r="Q72" s="214">
        <v>8613.91</v>
      </c>
      <c r="R72" s="214">
        <v>126598.63</v>
      </c>
      <c r="S72" s="208"/>
      <c r="U72" s="73"/>
    </row>
    <row r="73" spans="2:21" ht="13.5" customHeight="1">
      <c r="B73" s="69"/>
      <c r="C73" s="116"/>
      <c r="D73" s="108"/>
      <c r="E73" s="110"/>
      <c r="F73" s="210">
        <v>43579.381229363426</v>
      </c>
      <c r="G73" s="211">
        <v>3738582</v>
      </c>
      <c r="H73" s="212"/>
      <c r="I73" s="212"/>
      <c r="J73" s="205"/>
      <c r="K73" s="213">
        <v>21456</v>
      </c>
      <c r="L73" s="211" t="s">
        <v>59</v>
      </c>
      <c r="M73" s="206"/>
      <c r="N73" s="205"/>
      <c r="O73" s="211">
        <v>12.809000015258789</v>
      </c>
      <c r="P73" s="205"/>
      <c r="Q73" s="214">
        <v>8613.91</v>
      </c>
      <c r="R73" s="214">
        <v>110335.58</v>
      </c>
      <c r="S73" s="208"/>
      <c r="U73" s="73"/>
    </row>
    <row r="74" spans="2:21" ht="13.5" customHeight="1">
      <c r="B74" s="69"/>
      <c r="C74" s="116"/>
      <c r="D74" s="108"/>
      <c r="E74" s="110"/>
      <c r="F74" s="210">
        <v>43585.591481631942</v>
      </c>
      <c r="G74" s="211">
        <v>3745120</v>
      </c>
      <c r="H74" s="212"/>
      <c r="I74" s="212"/>
      <c r="J74" s="205"/>
      <c r="K74" s="213">
        <v>21752</v>
      </c>
      <c r="L74" s="211" t="s">
        <v>59</v>
      </c>
      <c r="M74" s="206"/>
      <c r="N74" s="205"/>
      <c r="O74" s="211">
        <v>12.472999572753906</v>
      </c>
      <c r="P74" s="205"/>
      <c r="Q74" s="214">
        <v>8613.91</v>
      </c>
      <c r="R74" s="214">
        <v>107441.3</v>
      </c>
      <c r="S74" s="208"/>
      <c r="U74" s="73"/>
    </row>
    <row r="75" spans="2:21" ht="13.5" customHeight="1">
      <c r="B75" s="69"/>
      <c r="C75" s="115" t="s">
        <v>36</v>
      </c>
      <c r="D75" s="108"/>
      <c r="E75" s="110"/>
      <c r="F75" s="210">
        <v>43592.364769675922</v>
      </c>
      <c r="G75" s="211">
        <v>3751992</v>
      </c>
      <c r="H75" s="212"/>
      <c r="I75" s="212"/>
      <c r="J75" s="205"/>
      <c r="K75" s="213">
        <v>22093</v>
      </c>
      <c r="L75" s="211" t="s">
        <v>59</v>
      </c>
      <c r="M75" s="206"/>
      <c r="N75" s="205"/>
      <c r="O75" s="211">
        <v>12.994999885559082</v>
      </c>
      <c r="P75" s="205"/>
      <c r="Q75" s="214">
        <v>8613.91</v>
      </c>
      <c r="R75" s="214">
        <v>111937.76</v>
      </c>
      <c r="S75" s="208"/>
      <c r="U75" s="73"/>
    </row>
    <row r="76" spans="2:21" ht="13.5" customHeight="1">
      <c r="B76" s="69"/>
      <c r="C76" s="116"/>
      <c r="D76" s="108"/>
      <c r="E76" s="110"/>
      <c r="F76" s="210">
        <v>43598.449509340273</v>
      </c>
      <c r="G76" s="211">
        <v>3758395</v>
      </c>
      <c r="H76" s="212"/>
      <c r="I76" s="212"/>
      <c r="J76" s="205"/>
      <c r="K76" s="213">
        <v>22449</v>
      </c>
      <c r="L76" s="211" t="s">
        <v>59</v>
      </c>
      <c r="M76" s="206"/>
      <c r="N76" s="205"/>
      <c r="O76" s="211">
        <v>14.727999687194824</v>
      </c>
      <c r="P76" s="205"/>
      <c r="Q76" s="214">
        <v>8613.91</v>
      </c>
      <c r="R76" s="214">
        <v>126865.66</v>
      </c>
      <c r="S76" s="208"/>
      <c r="U76" s="73"/>
    </row>
    <row r="77" spans="2:21" ht="13.5" customHeight="1">
      <c r="B77" s="69"/>
      <c r="C77" s="116"/>
      <c r="D77" s="108"/>
      <c r="E77" s="110"/>
      <c r="F77" s="210">
        <v>43605.391204363426</v>
      </c>
      <c r="G77" s="211">
        <v>3765711</v>
      </c>
      <c r="H77" s="212"/>
      <c r="I77" s="212"/>
      <c r="J77" s="205"/>
      <c r="K77" s="213">
        <v>22839</v>
      </c>
      <c r="L77" s="211" t="s">
        <v>59</v>
      </c>
      <c r="M77" s="206"/>
      <c r="N77" s="205"/>
      <c r="O77" s="211">
        <v>15.732999801635742</v>
      </c>
      <c r="P77" s="205"/>
      <c r="Q77" s="214">
        <v>8613.91</v>
      </c>
      <c r="R77" s="214">
        <v>135522.64000000001</v>
      </c>
      <c r="S77" s="208"/>
      <c r="U77" s="73"/>
    </row>
    <row r="78" spans="2:21" ht="13.5" customHeight="1">
      <c r="B78" s="69"/>
      <c r="C78" s="116"/>
      <c r="D78" s="108"/>
      <c r="E78" s="110"/>
      <c r="F78" s="210">
        <v>43609.707858761569</v>
      </c>
      <c r="G78" s="211">
        <v>3770232</v>
      </c>
      <c r="H78" s="212"/>
      <c r="I78" s="212"/>
      <c r="J78" s="205"/>
      <c r="K78" s="213">
        <v>23102</v>
      </c>
      <c r="L78" s="211" t="s">
        <v>59</v>
      </c>
      <c r="M78" s="206"/>
      <c r="N78" s="205"/>
      <c r="O78" s="211">
        <v>11.076999664306641</v>
      </c>
      <c r="P78" s="205"/>
      <c r="Q78" s="214">
        <v>8613.91</v>
      </c>
      <c r="R78" s="214">
        <v>95416.28</v>
      </c>
      <c r="S78" s="208"/>
      <c r="U78" s="73"/>
    </row>
    <row r="79" spans="2:21" ht="13.5" customHeight="1">
      <c r="B79" s="69"/>
      <c r="C79" s="115" t="s">
        <v>37</v>
      </c>
      <c r="D79" s="108"/>
      <c r="E79" s="110"/>
      <c r="F79" s="210">
        <v>43620.363830405091</v>
      </c>
      <c r="G79" s="211">
        <v>3780807</v>
      </c>
      <c r="H79" s="212"/>
      <c r="I79" s="212"/>
      <c r="J79" s="205"/>
      <c r="K79" s="213">
        <v>23412</v>
      </c>
      <c r="L79" s="211" t="s">
        <v>59</v>
      </c>
      <c r="M79" s="206"/>
      <c r="N79" s="205"/>
      <c r="O79" s="211">
        <v>14.14799976348877</v>
      </c>
      <c r="P79" s="205"/>
      <c r="Q79" s="214">
        <v>8612</v>
      </c>
      <c r="R79" s="214">
        <v>121842.57</v>
      </c>
      <c r="S79" s="208"/>
      <c r="U79" s="73"/>
    </row>
    <row r="80" spans="2:21" ht="13.5" customHeight="1">
      <c r="B80" s="69"/>
      <c r="C80" s="116"/>
      <c r="D80" s="108"/>
      <c r="E80" s="110"/>
      <c r="F80" s="210">
        <v>43626.442897488421</v>
      </c>
      <c r="G80" s="211">
        <v>3787076</v>
      </c>
      <c r="H80" s="212"/>
      <c r="I80" s="212"/>
      <c r="J80" s="205"/>
      <c r="K80" s="213">
        <v>23678</v>
      </c>
      <c r="L80" s="211" t="s">
        <v>59</v>
      </c>
      <c r="M80" s="206"/>
      <c r="N80" s="205"/>
      <c r="O80" s="211">
        <v>10.682999610900879</v>
      </c>
      <c r="P80" s="205"/>
      <c r="Q80" s="214">
        <v>8612</v>
      </c>
      <c r="R80" s="214">
        <v>92001.99</v>
      </c>
      <c r="S80" s="208"/>
      <c r="U80" s="73"/>
    </row>
    <row r="81" spans="2:21" ht="13.5" customHeight="1">
      <c r="B81" s="69"/>
      <c r="C81" s="116"/>
      <c r="D81" s="108"/>
      <c r="E81" s="110"/>
      <c r="F81" s="210">
        <v>43630.597626736111</v>
      </c>
      <c r="G81" s="211">
        <v>3791288</v>
      </c>
      <c r="H81" s="212"/>
      <c r="I81" s="212"/>
      <c r="J81" s="205"/>
      <c r="K81" s="213">
        <v>23959</v>
      </c>
      <c r="L81" s="211" t="s">
        <v>59</v>
      </c>
      <c r="M81" s="206"/>
      <c r="N81" s="205"/>
      <c r="O81" s="211">
        <v>11.604000091552734</v>
      </c>
      <c r="P81" s="205"/>
      <c r="Q81" s="214">
        <v>8612</v>
      </c>
      <c r="R81" s="214">
        <v>99933.65</v>
      </c>
      <c r="S81" s="208"/>
      <c r="U81" s="73"/>
    </row>
    <row r="82" spans="2:21" ht="13.5" customHeight="1">
      <c r="B82" s="69"/>
      <c r="C82" s="116"/>
      <c r="D82" s="108"/>
      <c r="E82" s="110"/>
      <c r="F82" s="210">
        <v>43636.507045486112</v>
      </c>
      <c r="G82" s="211">
        <v>3796932</v>
      </c>
      <c r="H82" s="212"/>
      <c r="I82" s="212"/>
      <c r="J82" s="205"/>
      <c r="K82" s="213">
        <v>24271</v>
      </c>
      <c r="L82" s="211" t="s">
        <v>59</v>
      </c>
      <c r="M82" s="206"/>
      <c r="N82" s="205"/>
      <c r="O82" s="211">
        <v>12.967000007629395</v>
      </c>
      <c r="P82" s="205"/>
      <c r="Q82" s="214">
        <v>8613.91</v>
      </c>
      <c r="R82" s="214">
        <v>111696.57</v>
      </c>
      <c r="S82" s="208"/>
      <c r="U82" s="73"/>
    </row>
    <row r="83" spans="2:21" ht="13.5" customHeight="1">
      <c r="B83" s="69"/>
      <c r="C83" s="119"/>
      <c r="D83" s="121"/>
      <c r="E83" s="118"/>
      <c r="F83" s="210">
        <v>43643.484889386571</v>
      </c>
      <c r="G83" s="211">
        <v>3803429</v>
      </c>
      <c r="H83" s="212"/>
      <c r="I83" s="212"/>
      <c r="J83" s="205"/>
      <c r="K83" s="213">
        <v>24556</v>
      </c>
      <c r="L83" s="211" t="s">
        <v>59</v>
      </c>
      <c r="M83" s="206"/>
      <c r="N83" s="205"/>
      <c r="O83" s="211">
        <v>11.12600040435791</v>
      </c>
      <c r="P83" s="205"/>
      <c r="Q83" s="214">
        <v>8613.91</v>
      </c>
      <c r="R83" s="214">
        <v>95838.37</v>
      </c>
      <c r="S83" s="208"/>
      <c r="U83" s="73"/>
    </row>
    <row r="84" spans="2:21" s="78" customFormat="1" ht="13.5" customHeight="1">
      <c r="B84" s="79"/>
      <c r="C84" s="98"/>
      <c r="D84" s="89"/>
      <c r="E84" s="90"/>
      <c r="F84" s="215"/>
      <c r="G84" s="216"/>
      <c r="H84" s="217"/>
      <c r="I84" s="217"/>
      <c r="J84" s="218"/>
      <c r="K84" s="216">
        <f>K83-K71</f>
        <v>3751</v>
      </c>
      <c r="L84" s="216"/>
      <c r="M84" s="219"/>
      <c r="N84" s="218"/>
      <c r="O84" s="216">
        <f>SUM(O71:P83)</f>
        <v>168.20699787139893</v>
      </c>
      <c r="P84" s="218"/>
      <c r="Q84" s="220"/>
      <c r="R84" s="220">
        <f>SUM(R71:R83)</f>
        <v>1448850.35</v>
      </c>
      <c r="S84" s="218"/>
      <c r="U84" s="88"/>
    </row>
    <row r="85" spans="2:21" ht="13.5" customHeight="1">
      <c r="B85" s="69"/>
      <c r="C85" s="224" t="s">
        <v>35</v>
      </c>
      <c r="D85" s="221" t="s">
        <v>50</v>
      </c>
      <c r="E85" s="110"/>
      <c r="F85" s="210">
        <v>43557.360545752315</v>
      </c>
      <c r="G85" s="211">
        <v>3716461</v>
      </c>
      <c r="H85" s="212"/>
      <c r="I85" s="212"/>
      <c r="J85" s="205"/>
      <c r="K85" s="213">
        <v>21188</v>
      </c>
      <c r="L85" s="211" t="s">
        <v>59</v>
      </c>
      <c r="M85" s="206"/>
      <c r="N85" s="205"/>
      <c r="O85" s="211">
        <v>14.336999893188477</v>
      </c>
      <c r="P85" s="205"/>
      <c r="Q85" s="214">
        <v>8613.91</v>
      </c>
      <c r="R85" s="214">
        <v>123497.63</v>
      </c>
      <c r="S85" s="208"/>
      <c r="U85" s="73"/>
    </row>
    <row r="86" spans="2:21" ht="13.5" customHeight="1">
      <c r="B86" s="69"/>
      <c r="C86" s="116"/>
      <c r="D86" s="108"/>
      <c r="E86" s="110"/>
      <c r="F86" s="210">
        <v>43564.339906099536</v>
      </c>
      <c r="G86" s="211">
        <v>3724229</v>
      </c>
      <c r="H86" s="212"/>
      <c r="I86" s="212"/>
      <c r="J86" s="205"/>
      <c r="K86" s="213">
        <v>21525</v>
      </c>
      <c r="L86" s="211" t="s">
        <v>59</v>
      </c>
      <c r="M86" s="206"/>
      <c r="N86" s="205"/>
      <c r="O86" s="211">
        <v>14.38700008392334</v>
      </c>
      <c r="P86" s="205"/>
      <c r="Q86" s="214">
        <v>8613.91</v>
      </c>
      <c r="R86" s="214">
        <v>123928.33</v>
      </c>
      <c r="S86" s="208"/>
      <c r="U86" s="73"/>
    </row>
    <row r="87" spans="2:21" ht="13.5" customHeight="1">
      <c r="B87" s="69"/>
      <c r="C87" s="116"/>
      <c r="D87" s="108"/>
      <c r="E87" s="110"/>
      <c r="F87" s="210">
        <v>43577.357157291663</v>
      </c>
      <c r="G87" s="211">
        <v>3736374</v>
      </c>
      <c r="H87" s="212"/>
      <c r="I87" s="212"/>
      <c r="J87" s="205"/>
      <c r="K87" s="213">
        <v>21885</v>
      </c>
      <c r="L87" s="211" t="s">
        <v>59</v>
      </c>
      <c r="M87" s="206"/>
      <c r="N87" s="205"/>
      <c r="O87" s="211">
        <v>15.225000381469727</v>
      </c>
      <c r="P87" s="205"/>
      <c r="Q87" s="214">
        <v>8613.91</v>
      </c>
      <c r="R87" s="214">
        <v>131146.78</v>
      </c>
      <c r="S87" s="208"/>
      <c r="U87" s="73"/>
    </row>
    <row r="88" spans="2:21" ht="13.5" customHeight="1">
      <c r="B88" s="69"/>
      <c r="C88" s="116"/>
      <c r="D88" s="108"/>
      <c r="E88" s="110"/>
      <c r="F88" s="210">
        <v>43584.396063275461</v>
      </c>
      <c r="G88" s="211">
        <v>3743858</v>
      </c>
      <c r="H88" s="212"/>
      <c r="I88" s="212"/>
      <c r="J88" s="205"/>
      <c r="K88" s="213">
        <v>22210</v>
      </c>
      <c r="L88" s="211" t="s">
        <v>59</v>
      </c>
      <c r="M88" s="206"/>
      <c r="N88" s="205"/>
      <c r="O88" s="211">
        <v>13.394000053405762</v>
      </c>
      <c r="P88" s="205"/>
      <c r="Q88" s="214">
        <v>8613.91</v>
      </c>
      <c r="R88" s="214">
        <v>115374.71</v>
      </c>
      <c r="S88" s="208"/>
      <c r="U88" s="73"/>
    </row>
    <row r="89" spans="2:21" ht="13.5" customHeight="1">
      <c r="B89" s="69"/>
      <c r="C89" s="115" t="s">
        <v>36</v>
      </c>
      <c r="D89" s="108"/>
      <c r="E89" s="110"/>
      <c r="F89" s="210">
        <v>43592.308073576387</v>
      </c>
      <c r="G89" s="211">
        <v>3751921</v>
      </c>
      <c r="H89" s="212"/>
      <c r="I89" s="212"/>
      <c r="J89" s="205"/>
      <c r="K89" s="213">
        <v>22570</v>
      </c>
      <c r="L89" s="211" t="s">
        <v>59</v>
      </c>
      <c r="M89" s="206"/>
      <c r="N89" s="205"/>
      <c r="O89" s="211">
        <v>14.074999809265137</v>
      </c>
      <c r="P89" s="205"/>
      <c r="Q89" s="214">
        <v>8613.91</v>
      </c>
      <c r="R89" s="214">
        <v>121240.78</v>
      </c>
      <c r="S89" s="208"/>
      <c r="U89" s="73"/>
    </row>
    <row r="90" spans="2:21" ht="13.5" customHeight="1">
      <c r="B90" s="69"/>
      <c r="C90" s="116"/>
      <c r="D90" s="108"/>
      <c r="E90" s="110"/>
      <c r="F90" s="210">
        <v>43598.519164895828</v>
      </c>
      <c r="G90" s="211">
        <v>3758462</v>
      </c>
      <c r="H90" s="212"/>
      <c r="I90" s="212"/>
      <c r="J90" s="205"/>
      <c r="K90" s="213">
        <v>22952</v>
      </c>
      <c r="L90" s="211" t="s">
        <v>59</v>
      </c>
      <c r="M90" s="206"/>
      <c r="N90" s="205"/>
      <c r="O90" s="211">
        <v>14.10200023651123</v>
      </c>
      <c r="P90" s="205"/>
      <c r="Q90" s="214">
        <v>8613.91</v>
      </c>
      <c r="R90" s="214">
        <v>121473.36</v>
      </c>
      <c r="S90" s="208"/>
      <c r="U90" s="73"/>
    </row>
    <row r="91" spans="2:21" ht="13.5" customHeight="1">
      <c r="B91" s="69"/>
      <c r="C91" s="116"/>
      <c r="D91" s="108"/>
      <c r="E91" s="110"/>
      <c r="F91" s="210">
        <v>43605.314753819446</v>
      </c>
      <c r="G91" s="211">
        <v>3765629</v>
      </c>
      <c r="H91" s="212"/>
      <c r="I91" s="212"/>
      <c r="J91" s="205"/>
      <c r="K91" s="213">
        <v>23319</v>
      </c>
      <c r="L91" s="211" t="s">
        <v>59</v>
      </c>
      <c r="M91" s="206"/>
      <c r="N91" s="205"/>
      <c r="O91" s="211">
        <v>15.562000274658203</v>
      </c>
      <c r="P91" s="205"/>
      <c r="Q91" s="214">
        <v>8613.91</v>
      </c>
      <c r="R91" s="214">
        <v>134049.67000000001</v>
      </c>
      <c r="S91" s="208"/>
      <c r="U91" s="73"/>
    </row>
    <row r="92" spans="2:21" ht="13.5" customHeight="1">
      <c r="B92" s="69"/>
      <c r="C92" s="116"/>
      <c r="D92" s="108"/>
      <c r="E92" s="110"/>
      <c r="F92" s="210">
        <v>43612.308750659722</v>
      </c>
      <c r="G92" s="211">
        <v>3772729</v>
      </c>
      <c r="H92" s="212"/>
      <c r="I92" s="212"/>
      <c r="J92" s="205"/>
      <c r="K92" s="213">
        <v>23640</v>
      </c>
      <c r="L92" s="211" t="s">
        <v>59</v>
      </c>
      <c r="M92" s="206"/>
      <c r="N92" s="205"/>
      <c r="O92" s="211">
        <v>13.454000473022461</v>
      </c>
      <c r="P92" s="205"/>
      <c r="Q92" s="214">
        <v>8613.91</v>
      </c>
      <c r="R92" s="214">
        <v>115891.55</v>
      </c>
      <c r="S92" s="208"/>
      <c r="U92" s="73"/>
    </row>
    <row r="93" spans="2:21" ht="13.5" customHeight="1">
      <c r="B93" s="69"/>
      <c r="C93" s="115" t="s">
        <v>37</v>
      </c>
      <c r="D93" s="108"/>
      <c r="E93" s="110"/>
      <c r="F93" s="210">
        <v>43620.311756597221</v>
      </c>
      <c r="G93" s="211">
        <v>3780733</v>
      </c>
      <c r="H93" s="212"/>
      <c r="I93" s="212"/>
      <c r="J93" s="205"/>
      <c r="K93" s="213">
        <v>23986</v>
      </c>
      <c r="L93" s="211" t="s">
        <v>59</v>
      </c>
      <c r="M93" s="206"/>
      <c r="N93" s="205"/>
      <c r="O93" s="211">
        <v>15.045999526977539</v>
      </c>
      <c r="P93" s="205"/>
      <c r="Q93" s="214">
        <v>8612</v>
      </c>
      <c r="R93" s="214">
        <v>129576.15</v>
      </c>
      <c r="S93" s="208"/>
      <c r="U93" s="73"/>
    </row>
    <row r="94" spans="2:21" ht="13.5" customHeight="1">
      <c r="B94" s="69"/>
      <c r="C94" s="116"/>
      <c r="D94" s="108"/>
      <c r="E94" s="110"/>
      <c r="F94" s="210">
        <v>43630.657528854164</v>
      </c>
      <c r="G94" s="211">
        <v>3791356</v>
      </c>
      <c r="H94" s="212"/>
      <c r="I94" s="212"/>
      <c r="J94" s="205"/>
      <c r="K94" s="213">
        <v>24337</v>
      </c>
      <c r="L94" s="211" t="s">
        <v>59</v>
      </c>
      <c r="M94" s="206"/>
      <c r="N94" s="205"/>
      <c r="O94" s="211">
        <v>14.576999664306641</v>
      </c>
      <c r="P94" s="205"/>
      <c r="Q94" s="214">
        <v>8612</v>
      </c>
      <c r="R94" s="214">
        <v>125537.13</v>
      </c>
      <c r="S94" s="208"/>
      <c r="U94" s="73"/>
    </row>
    <row r="95" spans="2:21" ht="13.5" customHeight="1">
      <c r="B95" s="69"/>
      <c r="C95" s="119"/>
      <c r="D95" s="121"/>
      <c r="E95" s="118"/>
      <c r="F95" s="210">
        <v>43641.321930983795</v>
      </c>
      <c r="G95" s="211">
        <v>3801203</v>
      </c>
      <c r="H95" s="212"/>
      <c r="I95" s="212"/>
      <c r="J95" s="205"/>
      <c r="K95" s="213">
        <v>24706</v>
      </c>
      <c r="L95" s="211" t="s">
        <v>59</v>
      </c>
      <c r="M95" s="206"/>
      <c r="N95" s="205"/>
      <c r="O95" s="211">
        <v>15.185000419616699</v>
      </c>
      <c r="P95" s="205"/>
      <c r="Q95" s="214">
        <v>8613.91</v>
      </c>
      <c r="R95" s="214">
        <v>130802.23</v>
      </c>
      <c r="S95" s="208"/>
      <c r="U95" s="73"/>
    </row>
    <row r="96" spans="2:21" s="78" customFormat="1" ht="13.5" customHeight="1">
      <c r="B96" s="79"/>
      <c r="C96" s="91"/>
      <c r="D96" s="91"/>
      <c r="E96" s="90"/>
      <c r="F96" s="215"/>
      <c r="G96" s="216"/>
      <c r="H96" s="217"/>
      <c r="I96" s="217"/>
      <c r="J96" s="218"/>
      <c r="K96" s="216">
        <f>K95-K85</f>
        <v>3518</v>
      </c>
      <c r="L96" s="216"/>
      <c r="M96" s="219"/>
      <c r="N96" s="218"/>
      <c r="O96" s="216">
        <f>SUM(O85:P95)</f>
        <v>159.34400081634521</v>
      </c>
      <c r="P96" s="218"/>
      <c r="Q96" s="220"/>
      <c r="R96" s="220">
        <f>SUM(R85:R95)</f>
        <v>1372518.3199999998</v>
      </c>
      <c r="S96" s="218"/>
      <c r="U96" s="88"/>
    </row>
    <row r="97" spans="2:21" ht="13.5" customHeight="1">
      <c r="B97" s="69"/>
      <c r="C97" s="224" t="s">
        <v>35</v>
      </c>
      <c r="D97" s="94"/>
      <c r="E97" s="110"/>
      <c r="F97" s="210">
        <v>43558.45397430555</v>
      </c>
      <c r="G97" s="211">
        <v>3717723</v>
      </c>
      <c r="H97" s="212"/>
      <c r="I97" s="212"/>
      <c r="J97" s="205"/>
      <c r="K97" s="213">
        <v>0</v>
      </c>
      <c r="L97" s="211" t="s">
        <v>59</v>
      </c>
      <c r="M97" s="206"/>
      <c r="N97" s="205"/>
      <c r="O97" s="211">
        <v>60</v>
      </c>
      <c r="P97" s="205"/>
      <c r="Q97" s="214">
        <v>8613.91</v>
      </c>
      <c r="R97" s="214">
        <v>516834.63</v>
      </c>
      <c r="S97" s="208"/>
      <c r="U97" s="73"/>
    </row>
    <row r="98" spans="2:21" ht="13.5" customHeight="1">
      <c r="B98" s="69"/>
      <c r="C98" s="116"/>
      <c r="D98" s="99" t="s">
        <v>135</v>
      </c>
      <c r="E98" s="110"/>
      <c r="F98" s="210">
        <v>43581.404013807871</v>
      </c>
      <c r="G98" s="211">
        <v>3740717</v>
      </c>
      <c r="H98" s="212"/>
      <c r="I98" s="212"/>
      <c r="J98" s="205"/>
      <c r="K98" s="213">
        <v>0</v>
      </c>
      <c r="L98" s="211" t="s">
        <v>59</v>
      </c>
      <c r="M98" s="206"/>
      <c r="N98" s="205"/>
      <c r="O98" s="211">
        <v>60</v>
      </c>
      <c r="P98" s="205"/>
      <c r="Q98" s="214">
        <v>8613.91</v>
      </c>
      <c r="R98" s="214">
        <v>516834.63</v>
      </c>
      <c r="S98" s="208"/>
      <c r="U98" s="73"/>
    </row>
    <row r="99" spans="2:21" ht="13.5" customHeight="1">
      <c r="B99" s="69"/>
      <c r="C99" s="115" t="s">
        <v>36</v>
      </c>
      <c r="D99" s="94"/>
      <c r="E99" s="110"/>
      <c r="F99" s="210">
        <v>43593.356381215279</v>
      </c>
      <c r="G99" s="211">
        <v>3753100</v>
      </c>
      <c r="H99" s="212"/>
      <c r="I99" s="212"/>
      <c r="J99" s="205"/>
      <c r="K99" s="213">
        <v>0</v>
      </c>
      <c r="L99" s="211" t="s">
        <v>59</v>
      </c>
      <c r="M99" s="206"/>
      <c r="N99" s="205"/>
      <c r="O99" s="211">
        <v>60</v>
      </c>
      <c r="P99" s="205"/>
      <c r="Q99" s="214">
        <v>8613.91</v>
      </c>
      <c r="R99" s="214">
        <v>516834.63</v>
      </c>
      <c r="S99" s="208"/>
      <c r="U99" s="73"/>
    </row>
    <row r="100" spans="2:21" ht="13.5" customHeight="1">
      <c r="B100" s="69"/>
      <c r="C100" s="116"/>
      <c r="D100" s="94"/>
      <c r="E100" s="110"/>
      <c r="F100" s="210">
        <v>43616.585991006941</v>
      </c>
      <c r="G100" s="211">
        <v>3777256</v>
      </c>
      <c r="H100" s="212"/>
      <c r="I100" s="212"/>
      <c r="J100" s="205"/>
      <c r="K100" s="213">
        <v>0</v>
      </c>
      <c r="L100" s="211" t="s">
        <v>59</v>
      </c>
      <c r="M100" s="206"/>
      <c r="N100" s="205"/>
      <c r="O100" s="211">
        <v>60</v>
      </c>
      <c r="P100" s="205"/>
      <c r="Q100" s="214">
        <v>8613.91</v>
      </c>
      <c r="R100" s="214">
        <v>516834.63</v>
      </c>
      <c r="S100" s="208"/>
      <c r="U100" s="73"/>
    </row>
    <row r="101" spans="2:21" ht="13.5" customHeight="1">
      <c r="B101" s="69"/>
      <c r="C101" s="100" t="s">
        <v>37</v>
      </c>
      <c r="D101" s="95"/>
      <c r="E101" s="118"/>
      <c r="F101" s="210">
        <v>43644.453735682866</v>
      </c>
      <c r="G101" s="211">
        <v>3804450</v>
      </c>
      <c r="H101" s="212"/>
      <c r="I101" s="212"/>
      <c r="J101" s="205"/>
      <c r="K101" s="213">
        <v>0</v>
      </c>
      <c r="L101" s="211" t="s">
        <v>59</v>
      </c>
      <c r="M101" s="206"/>
      <c r="N101" s="205"/>
      <c r="O101" s="211">
        <v>60</v>
      </c>
      <c r="P101" s="205"/>
      <c r="Q101" s="214">
        <v>8613.91</v>
      </c>
      <c r="R101" s="214">
        <v>516834.63</v>
      </c>
      <c r="S101" s="208"/>
      <c r="U101" s="73"/>
    </row>
    <row r="102" spans="2:21" s="78" customFormat="1" ht="13.5" customHeight="1">
      <c r="B102" s="79"/>
      <c r="C102" s="101"/>
      <c r="D102" s="101"/>
      <c r="E102" s="101"/>
      <c r="F102" s="225"/>
      <c r="G102" s="103"/>
      <c r="H102" s="103"/>
      <c r="I102" s="103"/>
      <c r="J102" s="101"/>
      <c r="K102" s="103">
        <v>0</v>
      </c>
      <c r="L102" s="103"/>
      <c r="M102" s="101"/>
      <c r="N102" s="101"/>
      <c r="O102" s="103">
        <f>SUM(O97:O101)</f>
        <v>300</v>
      </c>
      <c r="P102" s="101">
        <f>SUM(O102)</f>
        <v>300</v>
      </c>
      <c r="Q102" s="104"/>
      <c r="R102" s="104">
        <f>SUM(R97:R101)</f>
        <v>2584173.15</v>
      </c>
      <c r="S102" s="101"/>
      <c r="U102" s="88"/>
    </row>
    <row r="103" spans="2:21" ht="17.25" customHeight="1">
      <c r="B103" s="69"/>
      <c r="U103" s="73"/>
    </row>
    <row r="104" spans="2:21" ht="18" customHeight="1">
      <c r="B104" s="105"/>
      <c r="C104" s="31"/>
      <c r="D104" s="31"/>
      <c r="E104" s="31"/>
      <c r="F104" s="31"/>
      <c r="G104" s="31"/>
      <c r="H104" s="31"/>
      <c r="I104" s="31"/>
      <c r="J104" s="31"/>
      <c r="K104" s="31"/>
      <c r="L104" s="31"/>
      <c r="M104" s="31"/>
      <c r="N104" s="31"/>
      <c r="O104" s="31"/>
      <c r="P104" s="31"/>
      <c r="Q104" s="50"/>
      <c r="R104" s="50"/>
      <c r="S104" s="31"/>
      <c r="T104" s="31"/>
      <c r="U104" s="106"/>
    </row>
    <row r="105" spans="2:21" ht="18.2" customHeight="1"/>
  </sheetData>
  <mergeCells count="311">
    <mergeCell ref="G101:J101"/>
    <mergeCell ref="L101:N101"/>
    <mergeCell ref="O101:P101"/>
    <mergeCell ref="O98:P98"/>
    <mergeCell ref="C99:C100"/>
    <mergeCell ref="G99:J99"/>
    <mergeCell ref="L99:N99"/>
    <mergeCell ref="O99:P99"/>
    <mergeCell ref="G100:J100"/>
    <mergeCell ref="L100:N100"/>
    <mergeCell ref="O100:P100"/>
    <mergeCell ref="G95:J95"/>
    <mergeCell ref="L95:N95"/>
    <mergeCell ref="O95:P95"/>
    <mergeCell ref="C97:C98"/>
    <mergeCell ref="E97:E101"/>
    <mergeCell ref="G97:J97"/>
    <mergeCell ref="L97:N97"/>
    <mergeCell ref="O97:P97"/>
    <mergeCell ref="G98:J98"/>
    <mergeCell ref="L98:N98"/>
    <mergeCell ref="G92:J92"/>
    <mergeCell ref="L92:N92"/>
    <mergeCell ref="O92:P92"/>
    <mergeCell ref="C93:C95"/>
    <mergeCell ref="G93:J93"/>
    <mergeCell ref="L93:N93"/>
    <mergeCell ref="O93:P93"/>
    <mergeCell ref="G94:J94"/>
    <mergeCell ref="L94:N94"/>
    <mergeCell ref="O94:P94"/>
    <mergeCell ref="C89:C92"/>
    <mergeCell ref="G89:J89"/>
    <mergeCell ref="L89:N89"/>
    <mergeCell ref="O89:P89"/>
    <mergeCell ref="G90:J90"/>
    <mergeCell ref="L90:N90"/>
    <mergeCell ref="O90:P90"/>
    <mergeCell ref="G91:J91"/>
    <mergeCell ref="L91:N91"/>
    <mergeCell ref="O91:P91"/>
    <mergeCell ref="L86:N86"/>
    <mergeCell ref="O86:P86"/>
    <mergeCell ref="G87:J87"/>
    <mergeCell ref="L87:N87"/>
    <mergeCell ref="O87:P87"/>
    <mergeCell ref="G88:J88"/>
    <mergeCell ref="L88:N88"/>
    <mergeCell ref="O88:P88"/>
    <mergeCell ref="G83:J83"/>
    <mergeCell ref="L83:N83"/>
    <mergeCell ref="O83:P83"/>
    <mergeCell ref="C85:C88"/>
    <mergeCell ref="D85:D95"/>
    <mergeCell ref="E85:E95"/>
    <mergeCell ref="G85:J85"/>
    <mergeCell ref="L85:N85"/>
    <mergeCell ref="O85:P85"/>
    <mergeCell ref="G86:J86"/>
    <mergeCell ref="G81:J81"/>
    <mergeCell ref="L81:N81"/>
    <mergeCell ref="O81:P81"/>
    <mergeCell ref="G82:J82"/>
    <mergeCell ref="L82:N82"/>
    <mergeCell ref="O82:P82"/>
    <mergeCell ref="G78:J78"/>
    <mergeCell ref="L78:N78"/>
    <mergeCell ref="O78:P78"/>
    <mergeCell ref="C79:C83"/>
    <mergeCell ref="G79:J79"/>
    <mergeCell ref="L79:N79"/>
    <mergeCell ref="O79:P79"/>
    <mergeCell ref="G80:J80"/>
    <mergeCell ref="L80:N80"/>
    <mergeCell ref="O80:P80"/>
    <mergeCell ref="C75:C78"/>
    <mergeCell ref="G75:J75"/>
    <mergeCell ref="L75:N75"/>
    <mergeCell ref="O75:P75"/>
    <mergeCell ref="G76:J76"/>
    <mergeCell ref="L76:N76"/>
    <mergeCell ref="O76:P76"/>
    <mergeCell ref="G77:J77"/>
    <mergeCell ref="L77:N77"/>
    <mergeCell ref="O77:P77"/>
    <mergeCell ref="L72:N72"/>
    <mergeCell ref="O72:P72"/>
    <mergeCell ref="G73:J73"/>
    <mergeCell ref="L73:N73"/>
    <mergeCell ref="O73:P73"/>
    <mergeCell ref="G74:J74"/>
    <mergeCell ref="L74:N74"/>
    <mergeCell ref="O74:P74"/>
    <mergeCell ref="G69:J69"/>
    <mergeCell ref="L69:N69"/>
    <mergeCell ref="O69:P69"/>
    <mergeCell ref="C71:C74"/>
    <mergeCell ref="D71:D83"/>
    <mergeCell ref="E71:E83"/>
    <mergeCell ref="G71:J71"/>
    <mergeCell ref="L71:N71"/>
    <mergeCell ref="O71:P71"/>
    <mergeCell ref="G72:J72"/>
    <mergeCell ref="L66:N66"/>
    <mergeCell ref="O66:P66"/>
    <mergeCell ref="G67:J67"/>
    <mergeCell ref="L67:N67"/>
    <mergeCell ref="O67:P67"/>
    <mergeCell ref="G68:J68"/>
    <mergeCell ref="L68:N68"/>
    <mergeCell ref="O68:P68"/>
    <mergeCell ref="L63:N63"/>
    <mergeCell ref="O63:P63"/>
    <mergeCell ref="G64:J64"/>
    <mergeCell ref="L64:N64"/>
    <mergeCell ref="O64:P64"/>
    <mergeCell ref="C65:C69"/>
    <mergeCell ref="G65:J65"/>
    <mergeCell ref="L65:N65"/>
    <mergeCell ref="O65:P65"/>
    <mergeCell ref="G66:J66"/>
    <mergeCell ref="L60:N60"/>
    <mergeCell ref="O60:P60"/>
    <mergeCell ref="C61:C64"/>
    <mergeCell ref="G61:J61"/>
    <mergeCell ref="L61:N61"/>
    <mergeCell ref="O61:P61"/>
    <mergeCell ref="G62:J62"/>
    <mergeCell ref="L62:N62"/>
    <mergeCell ref="O62:P62"/>
    <mergeCell ref="G63:J63"/>
    <mergeCell ref="C58:C60"/>
    <mergeCell ref="D58:D69"/>
    <mergeCell ref="E58:E69"/>
    <mergeCell ref="G58:J58"/>
    <mergeCell ref="L58:N58"/>
    <mergeCell ref="O58:P58"/>
    <mergeCell ref="G59:J59"/>
    <mergeCell ref="L59:N59"/>
    <mergeCell ref="O59:P59"/>
    <mergeCell ref="G60:J60"/>
    <mergeCell ref="G55:J55"/>
    <mergeCell ref="L55:N55"/>
    <mergeCell ref="O55:P55"/>
    <mergeCell ref="G56:J56"/>
    <mergeCell ref="L56:N56"/>
    <mergeCell ref="O56:P56"/>
    <mergeCell ref="G53:J53"/>
    <mergeCell ref="L53:N53"/>
    <mergeCell ref="O53:P53"/>
    <mergeCell ref="G54:J54"/>
    <mergeCell ref="L54:N54"/>
    <mergeCell ref="O54:P54"/>
    <mergeCell ref="G50:J50"/>
    <mergeCell ref="L50:N50"/>
    <mergeCell ref="O50:P50"/>
    <mergeCell ref="C51:C56"/>
    <mergeCell ref="G51:J51"/>
    <mergeCell ref="L51:N51"/>
    <mergeCell ref="O51:P51"/>
    <mergeCell ref="G52:J52"/>
    <mergeCell ref="L52:N52"/>
    <mergeCell ref="O52:P52"/>
    <mergeCell ref="G48:J48"/>
    <mergeCell ref="L48:N48"/>
    <mergeCell ref="O48:P48"/>
    <mergeCell ref="G49:J49"/>
    <mergeCell ref="L49:N49"/>
    <mergeCell ref="O49:P49"/>
    <mergeCell ref="G46:J46"/>
    <mergeCell ref="L46:N46"/>
    <mergeCell ref="O46:P46"/>
    <mergeCell ref="G47:J47"/>
    <mergeCell ref="L47:N47"/>
    <mergeCell ref="O47:P47"/>
    <mergeCell ref="G44:J44"/>
    <mergeCell ref="L44:N44"/>
    <mergeCell ref="O44:P44"/>
    <mergeCell ref="G45:J45"/>
    <mergeCell ref="L45:N45"/>
    <mergeCell ref="O45:P45"/>
    <mergeCell ref="G41:J41"/>
    <mergeCell ref="L41:N41"/>
    <mergeCell ref="O41:P41"/>
    <mergeCell ref="C42:C50"/>
    <mergeCell ref="G42:J42"/>
    <mergeCell ref="L42:N42"/>
    <mergeCell ref="O42:P42"/>
    <mergeCell ref="G43:J43"/>
    <mergeCell ref="L43:N43"/>
    <mergeCell ref="O43:P43"/>
    <mergeCell ref="G39:J39"/>
    <mergeCell ref="L39:N39"/>
    <mergeCell ref="O39:P39"/>
    <mergeCell ref="G40:J40"/>
    <mergeCell ref="L40:N40"/>
    <mergeCell ref="O40:P40"/>
    <mergeCell ref="L36:N36"/>
    <mergeCell ref="O36:P36"/>
    <mergeCell ref="G37:J37"/>
    <mergeCell ref="L37:N37"/>
    <mergeCell ref="O37:P37"/>
    <mergeCell ref="G38:J38"/>
    <mergeCell ref="L38:N38"/>
    <mergeCell ref="O38:P38"/>
    <mergeCell ref="G33:J33"/>
    <mergeCell ref="L33:N33"/>
    <mergeCell ref="O33:P33"/>
    <mergeCell ref="C35:C41"/>
    <mergeCell ref="D35:D56"/>
    <mergeCell ref="E35:E56"/>
    <mergeCell ref="G35:J35"/>
    <mergeCell ref="L35:N35"/>
    <mergeCell ref="O35:P35"/>
    <mergeCell ref="G36:J36"/>
    <mergeCell ref="O30:P30"/>
    <mergeCell ref="G31:J31"/>
    <mergeCell ref="L31:N31"/>
    <mergeCell ref="O31:P31"/>
    <mergeCell ref="G32:J32"/>
    <mergeCell ref="L32:N32"/>
    <mergeCell ref="O32:P32"/>
    <mergeCell ref="O26:P26"/>
    <mergeCell ref="E28:E33"/>
    <mergeCell ref="G28:J28"/>
    <mergeCell ref="L28:N28"/>
    <mergeCell ref="O28:P28"/>
    <mergeCell ref="G29:J29"/>
    <mergeCell ref="L29:N29"/>
    <mergeCell ref="O29:P29"/>
    <mergeCell ref="G30:J30"/>
    <mergeCell ref="L30:N30"/>
    <mergeCell ref="E24:E26"/>
    <mergeCell ref="G24:J24"/>
    <mergeCell ref="L24:N24"/>
    <mergeCell ref="O24:P24"/>
    <mergeCell ref="C25:C26"/>
    <mergeCell ref="G25:J25"/>
    <mergeCell ref="L25:N25"/>
    <mergeCell ref="O25:P25"/>
    <mergeCell ref="G26:J26"/>
    <mergeCell ref="L26:N26"/>
    <mergeCell ref="C21:C22"/>
    <mergeCell ref="G21:J21"/>
    <mergeCell ref="L21:N21"/>
    <mergeCell ref="O21:P21"/>
    <mergeCell ref="G22:J22"/>
    <mergeCell ref="L22:N22"/>
    <mergeCell ref="O22:P22"/>
    <mergeCell ref="C19:C20"/>
    <mergeCell ref="G19:J19"/>
    <mergeCell ref="L19:N19"/>
    <mergeCell ref="O19:P19"/>
    <mergeCell ref="G20:J20"/>
    <mergeCell ref="L20:N20"/>
    <mergeCell ref="O20:P20"/>
    <mergeCell ref="L16:N16"/>
    <mergeCell ref="O16:P16"/>
    <mergeCell ref="D18:D22"/>
    <mergeCell ref="E18:E22"/>
    <mergeCell ref="G18:J18"/>
    <mergeCell ref="L18:N18"/>
    <mergeCell ref="O18:P18"/>
    <mergeCell ref="C14:C15"/>
    <mergeCell ref="D14:D16"/>
    <mergeCell ref="E14:E16"/>
    <mergeCell ref="G14:J14"/>
    <mergeCell ref="L14:N14"/>
    <mergeCell ref="O14:P14"/>
    <mergeCell ref="G15:J15"/>
    <mergeCell ref="L15:N15"/>
    <mergeCell ref="O15:P15"/>
    <mergeCell ref="G16:J16"/>
    <mergeCell ref="L10:N10"/>
    <mergeCell ref="O10:P10"/>
    <mergeCell ref="C11:C12"/>
    <mergeCell ref="G11:J11"/>
    <mergeCell ref="L11:N11"/>
    <mergeCell ref="O11:P11"/>
    <mergeCell ref="G12:J12"/>
    <mergeCell ref="L12:N12"/>
    <mergeCell ref="O12:P12"/>
    <mergeCell ref="G7:J7"/>
    <mergeCell ref="L7:N7"/>
    <mergeCell ref="O7:P7"/>
    <mergeCell ref="C9:C10"/>
    <mergeCell ref="D9:D12"/>
    <mergeCell ref="E9:E12"/>
    <mergeCell ref="G9:J9"/>
    <mergeCell ref="L9:N9"/>
    <mergeCell ref="O9:P9"/>
    <mergeCell ref="G10:J10"/>
    <mergeCell ref="L4:N4"/>
    <mergeCell ref="O4:P4"/>
    <mergeCell ref="C5:C6"/>
    <mergeCell ref="G5:J5"/>
    <mergeCell ref="L5:N5"/>
    <mergeCell ref="O5:P5"/>
    <mergeCell ref="G6:J6"/>
    <mergeCell ref="L6:N6"/>
    <mergeCell ref="O6:P6"/>
    <mergeCell ref="G2:J2"/>
    <mergeCell ref="L2:N2"/>
    <mergeCell ref="O2:P2"/>
    <mergeCell ref="C3:C4"/>
    <mergeCell ref="D3:D7"/>
    <mergeCell ref="E3:E7"/>
    <mergeCell ref="G3:J3"/>
    <mergeCell ref="L3:N3"/>
    <mergeCell ref="O3:P3"/>
    <mergeCell ref="G4:J4"/>
  </mergeCells>
  <pageMargins left="1" right="1" top="1" bottom="1" header="1" footer="1"/>
  <pageSetup orientation="portrait" r:id="rId1"/>
  <headerFooter alignWithMargins="0">
    <oddFooter>&amp;L&amp;C&amp;R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topLeftCell="A49" workbookViewId="0">
      <selection activeCell="D64" sqref="D64"/>
    </sheetView>
  </sheetViews>
  <sheetFormatPr baseColWidth="10" defaultRowHeight="15"/>
  <cols>
    <col min="1" max="1" width="17.140625" customWidth="1"/>
    <col min="2" max="2" width="21.85546875" customWidth="1"/>
    <col min="3" max="3" width="37" customWidth="1"/>
    <col min="4" max="4" width="26.85546875" customWidth="1"/>
    <col min="5" max="5" width="26.7109375" customWidth="1"/>
    <col min="6" max="6" width="22.85546875" customWidth="1"/>
  </cols>
  <sheetData>
    <row r="1" spans="1:7" ht="45.75" customHeight="1">
      <c r="A1" s="183" t="s">
        <v>93</v>
      </c>
      <c r="B1" s="183" t="s">
        <v>103</v>
      </c>
      <c r="C1" s="183" t="s">
        <v>188</v>
      </c>
      <c r="D1" s="183" t="s">
        <v>104</v>
      </c>
      <c r="E1" s="183" t="s">
        <v>189</v>
      </c>
      <c r="F1" s="183" t="s">
        <v>190</v>
      </c>
      <c r="G1" s="45"/>
    </row>
    <row r="2" spans="1:7" ht="32.25" customHeight="1">
      <c r="A2" s="183" t="s">
        <v>191</v>
      </c>
      <c r="B2" s="183" t="s">
        <v>64</v>
      </c>
      <c r="C2" s="183">
        <v>27192</v>
      </c>
      <c r="D2" s="184">
        <v>43182</v>
      </c>
      <c r="E2" s="183" t="s">
        <v>192</v>
      </c>
      <c r="F2" s="185">
        <v>1999407</v>
      </c>
      <c r="G2" s="45"/>
    </row>
    <row r="3" spans="1:7" ht="32.25" customHeight="1">
      <c r="A3" s="183" t="s">
        <v>191</v>
      </c>
      <c r="B3" s="183" t="s">
        <v>49</v>
      </c>
      <c r="C3" s="183">
        <v>27115</v>
      </c>
      <c r="D3" s="184">
        <v>43182</v>
      </c>
      <c r="E3" s="183" t="s">
        <v>192</v>
      </c>
      <c r="F3" s="185">
        <v>35700</v>
      </c>
      <c r="G3" s="45"/>
    </row>
    <row r="4" spans="1:7" ht="32.25" customHeight="1">
      <c r="A4" s="61" t="s">
        <v>191</v>
      </c>
      <c r="B4" s="186" t="s">
        <v>193</v>
      </c>
      <c r="C4" s="183">
        <v>27114</v>
      </c>
      <c r="D4" s="184">
        <v>43182</v>
      </c>
      <c r="E4" s="183" t="s">
        <v>192</v>
      </c>
      <c r="F4" s="185">
        <v>196350</v>
      </c>
      <c r="G4" s="45"/>
    </row>
    <row r="5" spans="1:7" ht="32.25" customHeight="1">
      <c r="A5" s="61" t="s">
        <v>191</v>
      </c>
      <c r="B5" s="183" t="s">
        <v>60</v>
      </c>
      <c r="C5" s="183">
        <v>27113</v>
      </c>
      <c r="D5" s="184">
        <v>43182</v>
      </c>
      <c r="E5" s="183" t="s">
        <v>192</v>
      </c>
      <c r="F5" s="185">
        <v>113050</v>
      </c>
    </row>
    <row r="6" spans="1:7" ht="32.25" customHeight="1">
      <c r="A6" s="61" t="s">
        <v>194</v>
      </c>
      <c r="B6" s="183" t="s">
        <v>47</v>
      </c>
      <c r="C6" s="183">
        <v>27893</v>
      </c>
      <c r="D6" s="184">
        <v>43245</v>
      </c>
      <c r="E6" s="183" t="s">
        <v>192</v>
      </c>
      <c r="F6" s="187">
        <v>2212210</v>
      </c>
    </row>
    <row r="7" spans="1:7" ht="32.25" customHeight="1">
      <c r="A7" s="61" t="s">
        <v>194</v>
      </c>
      <c r="B7" s="183" t="s">
        <v>61</v>
      </c>
      <c r="C7" s="183">
        <v>27923</v>
      </c>
      <c r="D7" s="184">
        <v>43245</v>
      </c>
      <c r="E7" s="61" t="s">
        <v>192</v>
      </c>
      <c r="F7" s="187">
        <v>321300</v>
      </c>
    </row>
    <row r="8" spans="1:7" ht="32.25" customHeight="1">
      <c r="A8" s="61" t="s">
        <v>194</v>
      </c>
      <c r="B8" s="183" t="s">
        <v>61</v>
      </c>
      <c r="C8" s="183">
        <v>28241</v>
      </c>
      <c r="D8" s="184">
        <v>43245</v>
      </c>
      <c r="E8" s="61" t="s">
        <v>192</v>
      </c>
      <c r="F8" s="187">
        <v>21658</v>
      </c>
    </row>
    <row r="9" spans="1:7" ht="32.25" customHeight="1">
      <c r="A9" s="61" t="s">
        <v>195</v>
      </c>
      <c r="B9" s="183" t="s">
        <v>64</v>
      </c>
      <c r="C9" s="183">
        <v>28988</v>
      </c>
      <c r="D9" s="184">
        <v>43272</v>
      </c>
      <c r="E9" s="61" t="s">
        <v>192</v>
      </c>
      <c r="F9" s="187">
        <v>634746</v>
      </c>
    </row>
    <row r="10" spans="1:7" ht="32.25" customHeight="1">
      <c r="A10" s="61" t="s">
        <v>196</v>
      </c>
      <c r="B10" s="183" t="s">
        <v>63</v>
      </c>
      <c r="C10" s="183">
        <v>29457</v>
      </c>
      <c r="D10" s="184">
        <v>43313</v>
      </c>
      <c r="E10" s="61" t="s">
        <v>192</v>
      </c>
      <c r="F10" s="187">
        <v>4144713</v>
      </c>
    </row>
    <row r="11" spans="1:7" ht="32.25" customHeight="1">
      <c r="A11" s="61" t="s">
        <v>196</v>
      </c>
      <c r="B11" s="183" t="s">
        <v>47</v>
      </c>
      <c r="C11" s="183">
        <v>29458</v>
      </c>
      <c r="D11" s="184">
        <v>43313</v>
      </c>
      <c r="E11" s="61" t="s">
        <v>192</v>
      </c>
      <c r="F11" s="187">
        <v>1701700</v>
      </c>
    </row>
    <row r="12" spans="1:7" ht="32.25" customHeight="1">
      <c r="A12" s="61" t="s">
        <v>196</v>
      </c>
      <c r="B12" s="183" t="s">
        <v>197</v>
      </c>
      <c r="C12" s="183">
        <v>28521</v>
      </c>
      <c r="D12" s="184">
        <v>43321</v>
      </c>
      <c r="E12" s="61" t="s">
        <v>192</v>
      </c>
      <c r="F12" s="187">
        <v>4369843</v>
      </c>
    </row>
    <row r="13" spans="1:7" ht="32.25" customHeight="1">
      <c r="A13" s="61" t="s">
        <v>196</v>
      </c>
      <c r="B13" s="183" t="s">
        <v>198</v>
      </c>
      <c r="C13" s="183">
        <v>26829</v>
      </c>
      <c r="D13" s="184">
        <v>43325</v>
      </c>
      <c r="E13" s="61" t="s">
        <v>192</v>
      </c>
      <c r="F13" s="187">
        <v>3712800</v>
      </c>
    </row>
    <row r="14" spans="1:7" ht="32.25" customHeight="1">
      <c r="A14" s="61" t="s">
        <v>196</v>
      </c>
      <c r="B14" s="183" t="s">
        <v>198</v>
      </c>
      <c r="C14" s="183">
        <v>26829</v>
      </c>
      <c r="D14" s="184">
        <v>43325</v>
      </c>
      <c r="E14" s="61" t="s">
        <v>192</v>
      </c>
      <c r="F14" s="187">
        <v>496230</v>
      </c>
    </row>
    <row r="15" spans="1:7" ht="32.25" customHeight="1">
      <c r="A15" s="61" t="s">
        <v>196</v>
      </c>
      <c r="B15" s="183" t="s">
        <v>64</v>
      </c>
      <c r="C15" s="183">
        <v>28231</v>
      </c>
      <c r="D15" s="184">
        <v>43325</v>
      </c>
      <c r="E15" s="61" t="s">
        <v>192</v>
      </c>
      <c r="F15" s="187">
        <v>1470411</v>
      </c>
    </row>
    <row r="16" spans="1:7" ht="32.25" customHeight="1">
      <c r="A16" s="61" t="s">
        <v>199</v>
      </c>
      <c r="B16" s="183" t="s">
        <v>63</v>
      </c>
      <c r="C16" s="183">
        <v>30590</v>
      </c>
      <c r="D16" s="184">
        <v>43427</v>
      </c>
      <c r="E16" s="61" t="s">
        <v>192</v>
      </c>
      <c r="F16" s="187">
        <v>2273832</v>
      </c>
    </row>
    <row r="17" spans="1:6" ht="32.25" customHeight="1">
      <c r="A17" s="61" t="s">
        <v>199</v>
      </c>
      <c r="B17" s="183" t="s">
        <v>64</v>
      </c>
      <c r="C17" s="183">
        <v>30594</v>
      </c>
      <c r="D17" s="184">
        <v>43427</v>
      </c>
      <c r="E17" s="61" t="s">
        <v>192</v>
      </c>
      <c r="F17" s="187">
        <v>307675</v>
      </c>
    </row>
    <row r="18" spans="1:6" ht="32.25" customHeight="1">
      <c r="A18" s="61" t="s">
        <v>199</v>
      </c>
      <c r="B18" s="183" t="s">
        <v>60</v>
      </c>
      <c r="C18" s="183">
        <v>30703</v>
      </c>
      <c r="D18" s="184">
        <v>43427</v>
      </c>
      <c r="E18" s="61" t="s">
        <v>192</v>
      </c>
      <c r="F18" s="187">
        <v>6858655</v>
      </c>
    </row>
    <row r="19" spans="1:6" ht="32.25" customHeight="1">
      <c r="A19" s="61" t="s">
        <v>199</v>
      </c>
      <c r="B19" s="183" t="s">
        <v>63</v>
      </c>
      <c r="C19" s="183">
        <v>30748</v>
      </c>
      <c r="D19" s="184">
        <v>43427</v>
      </c>
      <c r="E19" s="61" t="s">
        <v>192</v>
      </c>
      <c r="F19" s="187">
        <v>1013880</v>
      </c>
    </row>
    <row r="20" spans="1:6" ht="32.25" customHeight="1">
      <c r="A20" s="61" t="s">
        <v>199</v>
      </c>
      <c r="B20" s="183" t="s">
        <v>64</v>
      </c>
      <c r="C20" s="183">
        <v>31003</v>
      </c>
      <c r="D20" s="184">
        <v>43427</v>
      </c>
      <c r="E20" s="61" t="s">
        <v>192</v>
      </c>
      <c r="F20" s="187">
        <v>3411492</v>
      </c>
    </row>
    <row r="21" spans="1:6" ht="32.25" customHeight="1">
      <c r="A21" s="61" t="s">
        <v>199</v>
      </c>
      <c r="B21" s="183" t="s">
        <v>61</v>
      </c>
      <c r="C21" s="183">
        <v>31170</v>
      </c>
      <c r="D21" s="184">
        <v>43427</v>
      </c>
      <c r="E21" s="61" t="s">
        <v>192</v>
      </c>
      <c r="F21" s="187">
        <v>2376210</v>
      </c>
    </row>
    <row r="22" spans="1:6" ht="32.25" customHeight="1">
      <c r="A22" s="61" t="s">
        <v>199</v>
      </c>
      <c r="B22" s="183" t="s">
        <v>61</v>
      </c>
      <c r="C22" s="183">
        <v>31170</v>
      </c>
      <c r="D22" s="184">
        <v>43427</v>
      </c>
      <c r="E22" s="61" t="s">
        <v>192</v>
      </c>
      <c r="F22" s="187">
        <v>4961629</v>
      </c>
    </row>
    <row r="23" spans="1:6" ht="32.25" customHeight="1">
      <c r="A23" s="61" t="s">
        <v>199</v>
      </c>
      <c r="B23" s="183" t="s">
        <v>63</v>
      </c>
      <c r="C23" s="183">
        <v>31327</v>
      </c>
      <c r="D23" s="184">
        <v>43427</v>
      </c>
      <c r="E23" s="61" t="s">
        <v>192</v>
      </c>
      <c r="F23" s="187">
        <v>53550</v>
      </c>
    </row>
    <row r="24" spans="1:6" ht="32.25" customHeight="1">
      <c r="A24" s="61" t="s">
        <v>199</v>
      </c>
      <c r="B24" s="183" t="s">
        <v>61</v>
      </c>
      <c r="C24" s="183">
        <v>30703</v>
      </c>
      <c r="D24" s="184">
        <v>43427</v>
      </c>
      <c r="E24" s="61" t="s">
        <v>192</v>
      </c>
      <c r="F24" s="187">
        <v>2799140</v>
      </c>
    </row>
    <row r="25" spans="1:6" ht="32.25" customHeight="1">
      <c r="A25" s="61" t="s">
        <v>199</v>
      </c>
      <c r="B25" s="183" t="s">
        <v>61</v>
      </c>
      <c r="C25" s="183">
        <v>31170</v>
      </c>
      <c r="D25" s="184">
        <v>43427</v>
      </c>
      <c r="E25" s="61" t="s">
        <v>192</v>
      </c>
      <c r="F25" s="187">
        <v>3208855</v>
      </c>
    </row>
    <row r="26" spans="1:6" ht="32.25" customHeight="1">
      <c r="A26" s="61" t="s">
        <v>200</v>
      </c>
      <c r="B26" s="183" t="s">
        <v>60</v>
      </c>
      <c r="C26" s="183">
        <v>31579</v>
      </c>
      <c r="D26" s="184">
        <v>43488</v>
      </c>
      <c r="E26" s="61" t="s">
        <v>192</v>
      </c>
      <c r="F26" s="187">
        <v>438200</v>
      </c>
    </row>
    <row r="27" spans="1:6" ht="32.25" customHeight="1">
      <c r="A27" s="61" t="s">
        <v>200</v>
      </c>
      <c r="B27" s="183" t="s">
        <v>61</v>
      </c>
      <c r="C27" s="183">
        <v>31614</v>
      </c>
      <c r="D27" s="184">
        <v>43488</v>
      </c>
      <c r="E27" s="61" t="s">
        <v>192</v>
      </c>
      <c r="F27" s="187">
        <v>298091</v>
      </c>
    </row>
    <row r="28" spans="1:6" ht="32.25" customHeight="1">
      <c r="A28" s="61" t="s">
        <v>200</v>
      </c>
      <c r="B28" s="183" t="s">
        <v>61</v>
      </c>
      <c r="C28" s="183">
        <v>31629</v>
      </c>
      <c r="D28" s="184">
        <v>43488</v>
      </c>
      <c r="E28" s="61" t="s">
        <v>192</v>
      </c>
      <c r="F28" s="187">
        <v>1632204</v>
      </c>
    </row>
    <row r="29" spans="1:6" ht="32.25" customHeight="1">
      <c r="A29" s="61" t="s">
        <v>200</v>
      </c>
      <c r="B29" s="183" t="s">
        <v>64</v>
      </c>
      <c r="C29" s="183">
        <v>31638</v>
      </c>
      <c r="D29" s="184">
        <v>43488</v>
      </c>
      <c r="E29" s="61" t="s">
        <v>192</v>
      </c>
      <c r="F29" s="187">
        <v>770161</v>
      </c>
    </row>
    <row r="30" spans="1:6" ht="32.25" customHeight="1">
      <c r="A30" s="61" t="s">
        <v>200</v>
      </c>
      <c r="B30" s="183" t="s">
        <v>47</v>
      </c>
      <c r="C30" s="183">
        <v>31653</v>
      </c>
      <c r="D30" s="184">
        <v>43488</v>
      </c>
      <c r="E30" s="61" t="s">
        <v>192</v>
      </c>
      <c r="F30" s="187">
        <v>1038810</v>
      </c>
    </row>
    <row r="31" spans="1:6" ht="32.25" customHeight="1">
      <c r="A31" s="61" t="s">
        <v>200</v>
      </c>
      <c r="B31" s="183" t="s">
        <v>47</v>
      </c>
      <c r="C31" s="183">
        <v>31653</v>
      </c>
      <c r="D31" s="184">
        <v>43488</v>
      </c>
      <c r="E31" s="61" t="s">
        <v>192</v>
      </c>
      <c r="F31" s="187">
        <v>249900</v>
      </c>
    </row>
    <row r="32" spans="1:6" ht="32.25" customHeight="1">
      <c r="A32" s="61" t="s">
        <v>200</v>
      </c>
      <c r="B32" s="183" t="s">
        <v>62</v>
      </c>
      <c r="C32" s="183">
        <v>31947</v>
      </c>
      <c r="D32" s="184">
        <v>43488</v>
      </c>
      <c r="E32" s="61" t="s">
        <v>192</v>
      </c>
      <c r="F32" s="187">
        <v>3167613</v>
      </c>
    </row>
    <row r="33" spans="1:6" ht="32.25" customHeight="1">
      <c r="A33" s="61" t="s">
        <v>200</v>
      </c>
      <c r="B33" s="183" t="s">
        <v>47</v>
      </c>
      <c r="C33" s="183">
        <v>31977</v>
      </c>
      <c r="D33" s="184">
        <v>43488</v>
      </c>
      <c r="E33" s="61" t="s">
        <v>192</v>
      </c>
      <c r="F33" s="187">
        <v>6044010</v>
      </c>
    </row>
    <row r="34" spans="1:6" ht="32.25" customHeight="1">
      <c r="A34" s="61" t="s">
        <v>200</v>
      </c>
      <c r="B34" s="183" t="s">
        <v>63</v>
      </c>
      <c r="C34" s="183">
        <v>32046</v>
      </c>
      <c r="D34" s="184">
        <v>43488</v>
      </c>
      <c r="E34" s="61" t="s">
        <v>192</v>
      </c>
      <c r="F34" s="187">
        <v>339809</v>
      </c>
    </row>
    <row r="35" spans="1:6" ht="32.25" customHeight="1">
      <c r="A35" s="61" t="s">
        <v>200</v>
      </c>
      <c r="B35" s="183" t="s">
        <v>60</v>
      </c>
      <c r="C35" s="183">
        <v>32075</v>
      </c>
      <c r="D35" s="184">
        <v>43792</v>
      </c>
      <c r="E35" s="61" t="s">
        <v>192</v>
      </c>
      <c r="F35" s="187">
        <v>404600</v>
      </c>
    </row>
    <row r="36" spans="1:6" ht="32.25" customHeight="1">
      <c r="A36" s="61" t="s">
        <v>200</v>
      </c>
      <c r="B36" s="183" t="s">
        <v>47</v>
      </c>
      <c r="C36" s="183">
        <v>32091</v>
      </c>
      <c r="D36" s="184">
        <v>43488</v>
      </c>
      <c r="E36" s="61" t="s">
        <v>192</v>
      </c>
      <c r="F36" s="187">
        <v>867708</v>
      </c>
    </row>
    <row r="37" spans="1:6" ht="32.25" customHeight="1">
      <c r="A37" s="61" t="s">
        <v>201</v>
      </c>
      <c r="B37" s="183" t="s">
        <v>62</v>
      </c>
      <c r="C37" s="183">
        <v>32076</v>
      </c>
      <c r="D37" s="184">
        <v>43546</v>
      </c>
      <c r="E37" s="61" t="s">
        <v>192</v>
      </c>
      <c r="F37" s="187">
        <v>325069</v>
      </c>
    </row>
    <row r="38" spans="1:6" ht="32.25" customHeight="1">
      <c r="A38" s="61" t="s">
        <v>201</v>
      </c>
      <c r="B38" s="183" t="s">
        <v>64</v>
      </c>
      <c r="C38" s="183">
        <v>32131</v>
      </c>
      <c r="D38" s="184">
        <v>43546</v>
      </c>
      <c r="E38" s="61" t="s">
        <v>192</v>
      </c>
      <c r="F38" s="187">
        <v>1479698</v>
      </c>
    </row>
    <row r="39" spans="1:6" ht="32.25" customHeight="1">
      <c r="A39" s="61" t="s">
        <v>201</v>
      </c>
      <c r="B39" s="183" t="s">
        <v>47</v>
      </c>
      <c r="C39" s="183">
        <v>32143</v>
      </c>
      <c r="D39" s="184">
        <v>43546</v>
      </c>
      <c r="E39" s="61" t="s">
        <v>192</v>
      </c>
      <c r="F39" s="187">
        <v>517650</v>
      </c>
    </row>
    <row r="40" spans="1:6" ht="32.25" customHeight="1">
      <c r="A40" s="61" t="s">
        <v>201</v>
      </c>
      <c r="B40" s="183" t="s">
        <v>49</v>
      </c>
      <c r="C40" s="183">
        <v>32157</v>
      </c>
      <c r="D40" s="184">
        <v>43546</v>
      </c>
      <c r="E40" s="61" t="s">
        <v>192</v>
      </c>
      <c r="F40" s="187">
        <v>23800</v>
      </c>
    </row>
    <row r="41" spans="1:6" ht="32.25" customHeight="1">
      <c r="A41" s="61" t="s">
        <v>201</v>
      </c>
      <c r="B41" s="183" t="s">
        <v>202</v>
      </c>
      <c r="C41" s="183">
        <v>32169</v>
      </c>
      <c r="D41" s="184">
        <v>43546</v>
      </c>
      <c r="E41" s="61" t="s">
        <v>192</v>
      </c>
      <c r="F41" s="187">
        <v>23800</v>
      </c>
    </row>
    <row r="42" spans="1:6" ht="32.25" customHeight="1">
      <c r="A42" s="61" t="s">
        <v>201</v>
      </c>
      <c r="B42" s="183" t="s">
        <v>61</v>
      </c>
      <c r="C42" s="183">
        <v>32228</v>
      </c>
      <c r="D42" s="184">
        <v>43546</v>
      </c>
      <c r="E42" s="61" t="s">
        <v>192</v>
      </c>
      <c r="F42" s="187">
        <v>464691</v>
      </c>
    </row>
    <row r="43" spans="1:6" ht="32.25" customHeight="1">
      <c r="A43" s="61" t="s">
        <v>201</v>
      </c>
      <c r="B43" s="183" t="s">
        <v>62</v>
      </c>
      <c r="C43" s="183">
        <v>32247</v>
      </c>
      <c r="D43" s="184">
        <v>43546</v>
      </c>
      <c r="E43" s="61" t="s">
        <v>192</v>
      </c>
      <c r="F43" s="187">
        <v>148750</v>
      </c>
    </row>
    <row r="44" spans="1:6" ht="32.25" customHeight="1">
      <c r="A44" s="61" t="s">
        <v>201</v>
      </c>
      <c r="B44" s="183" t="s">
        <v>47</v>
      </c>
      <c r="C44" s="183">
        <v>32269</v>
      </c>
      <c r="D44" s="184">
        <v>43546</v>
      </c>
      <c r="E44" s="61" t="s">
        <v>192</v>
      </c>
      <c r="F44" s="187">
        <v>95200</v>
      </c>
    </row>
    <row r="45" spans="1:6" ht="32.25" customHeight="1">
      <c r="A45" s="61" t="s">
        <v>201</v>
      </c>
      <c r="B45" s="183" t="s">
        <v>197</v>
      </c>
      <c r="C45" s="183">
        <v>32293</v>
      </c>
      <c r="D45" s="184">
        <v>43546</v>
      </c>
      <c r="E45" s="61" t="s">
        <v>192</v>
      </c>
      <c r="F45" s="187">
        <v>416500</v>
      </c>
    </row>
    <row r="46" spans="1:6" ht="32.25" customHeight="1">
      <c r="A46" s="61" t="s">
        <v>201</v>
      </c>
      <c r="B46" s="183" t="s">
        <v>64</v>
      </c>
      <c r="C46" s="183">
        <v>32155</v>
      </c>
      <c r="D46" s="184">
        <v>43546</v>
      </c>
      <c r="E46" s="61" t="s">
        <v>192</v>
      </c>
      <c r="F46" s="187">
        <v>3614519</v>
      </c>
    </row>
    <row r="47" spans="1:6" ht="32.25" customHeight="1">
      <c r="A47" s="61" t="s">
        <v>201</v>
      </c>
      <c r="B47" s="183" t="s">
        <v>102</v>
      </c>
      <c r="C47" s="183">
        <v>32226</v>
      </c>
      <c r="D47" s="184">
        <v>43546</v>
      </c>
      <c r="E47" s="61" t="s">
        <v>192</v>
      </c>
      <c r="F47" s="187">
        <v>3789728</v>
      </c>
    </row>
    <row r="48" spans="1:6" ht="32.25" customHeight="1">
      <c r="A48" s="61" t="s">
        <v>201</v>
      </c>
      <c r="B48" s="183" t="s">
        <v>102</v>
      </c>
      <c r="C48" s="183">
        <v>32226</v>
      </c>
      <c r="D48" s="184">
        <v>43546</v>
      </c>
      <c r="E48" s="61" t="s">
        <v>192</v>
      </c>
      <c r="F48" s="187">
        <v>3751944</v>
      </c>
    </row>
    <row r="49" spans="1:6" ht="32.25" customHeight="1">
      <c r="A49" s="61" t="s">
        <v>201</v>
      </c>
      <c r="B49" s="183" t="s">
        <v>63</v>
      </c>
      <c r="C49" s="183">
        <v>32276</v>
      </c>
      <c r="D49" s="184">
        <v>43546</v>
      </c>
      <c r="E49" s="61" t="s">
        <v>192</v>
      </c>
      <c r="F49" s="187">
        <v>803400</v>
      </c>
    </row>
    <row r="50" spans="1:6" ht="32.25" customHeight="1">
      <c r="A50" s="61" t="s">
        <v>201</v>
      </c>
      <c r="B50" s="183" t="s">
        <v>47</v>
      </c>
      <c r="C50" s="183">
        <v>32305</v>
      </c>
      <c r="D50" s="184">
        <v>43546</v>
      </c>
      <c r="E50" s="61" t="s">
        <v>192</v>
      </c>
      <c r="F50" s="187">
        <v>821100</v>
      </c>
    </row>
    <row r="51" spans="1:6" ht="32.25" customHeight="1">
      <c r="A51" s="61" t="s">
        <v>201</v>
      </c>
      <c r="B51" s="183" t="s">
        <v>47</v>
      </c>
      <c r="C51" s="183">
        <v>32356</v>
      </c>
      <c r="D51" s="184">
        <v>43546</v>
      </c>
      <c r="E51" s="61" t="s">
        <v>192</v>
      </c>
      <c r="F51" s="187">
        <v>116620</v>
      </c>
    </row>
    <row r="52" spans="1:6" ht="32.25" customHeight="1">
      <c r="A52" s="61" t="s">
        <v>201</v>
      </c>
      <c r="B52" s="183" t="s">
        <v>49</v>
      </c>
      <c r="C52" s="183">
        <v>32145</v>
      </c>
      <c r="D52" s="184">
        <v>43546</v>
      </c>
      <c r="E52" s="61" t="s">
        <v>192</v>
      </c>
      <c r="F52" s="187">
        <v>263942</v>
      </c>
    </row>
    <row r="53" spans="1:6" ht="32.25" customHeight="1">
      <c r="A53" s="61" t="s">
        <v>201</v>
      </c>
      <c r="B53" s="183" t="s">
        <v>64</v>
      </c>
      <c r="C53" s="183">
        <v>32399</v>
      </c>
      <c r="D53" s="184">
        <v>43546</v>
      </c>
      <c r="E53" s="61" t="s">
        <v>192</v>
      </c>
      <c r="F53" s="187">
        <v>280614</v>
      </c>
    </row>
    <row r="54" spans="1:6" ht="32.25" customHeight="1">
      <c r="A54" s="61" t="s">
        <v>201</v>
      </c>
      <c r="B54" s="183" t="s">
        <v>47</v>
      </c>
      <c r="C54" s="183">
        <v>32438</v>
      </c>
      <c r="D54" s="184">
        <v>43546</v>
      </c>
      <c r="E54" s="61" t="s">
        <v>192</v>
      </c>
      <c r="F54" s="187">
        <v>67830</v>
      </c>
    </row>
    <row r="55" spans="1:6" ht="32.25" customHeight="1">
      <c r="A55" s="61" t="s">
        <v>203</v>
      </c>
      <c r="B55" s="183" t="s">
        <v>47</v>
      </c>
      <c r="C55" s="183">
        <v>32663</v>
      </c>
      <c r="D55" s="184">
        <v>43574</v>
      </c>
      <c r="E55" s="61" t="s">
        <v>192</v>
      </c>
      <c r="F55" s="187">
        <v>380800</v>
      </c>
    </row>
    <row r="56" spans="1:6" ht="32.25" customHeight="1">
      <c r="A56" s="61" t="s">
        <v>203</v>
      </c>
      <c r="B56" s="183" t="s">
        <v>47</v>
      </c>
      <c r="C56" s="183">
        <v>32685</v>
      </c>
      <c r="D56" s="184">
        <v>43574</v>
      </c>
      <c r="E56" s="61" t="s">
        <v>192</v>
      </c>
      <c r="F56" s="187">
        <v>71400</v>
      </c>
    </row>
    <row r="57" spans="1:6" ht="32.25" customHeight="1">
      <c r="A57" s="61" t="s">
        <v>203</v>
      </c>
      <c r="B57" s="183" t="s">
        <v>62</v>
      </c>
      <c r="C57" s="183">
        <v>32649</v>
      </c>
      <c r="D57" s="184">
        <v>43574</v>
      </c>
      <c r="E57" s="61" t="s">
        <v>192</v>
      </c>
      <c r="F57" s="187">
        <v>2598774</v>
      </c>
    </row>
    <row r="58" spans="1:6" ht="32.25" customHeight="1">
      <c r="A58" s="61" t="s">
        <v>203</v>
      </c>
      <c r="B58" s="183" t="s">
        <v>63</v>
      </c>
      <c r="C58" s="183">
        <v>32426</v>
      </c>
      <c r="D58" s="184">
        <v>43574</v>
      </c>
      <c r="E58" s="61" t="s">
        <v>192</v>
      </c>
      <c r="F58" s="187">
        <v>3086289</v>
      </c>
    </row>
    <row r="59" spans="1:6" ht="32.25" customHeight="1">
      <c r="A59" s="61" t="s">
        <v>203</v>
      </c>
      <c r="B59" s="183" t="s">
        <v>61</v>
      </c>
      <c r="C59" s="183">
        <v>32558</v>
      </c>
      <c r="D59" s="184">
        <v>43574</v>
      </c>
      <c r="E59" s="61" t="s">
        <v>192</v>
      </c>
      <c r="F59" s="187">
        <v>4562460</v>
      </c>
    </row>
    <row r="60" spans="1:6" ht="48" customHeight="1">
      <c r="A60" s="201" t="s">
        <v>221</v>
      </c>
      <c r="B60" s="201"/>
      <c r="C60" s="201"/>
      <c r="D60" s="201"/>
      <c r="E60" s="201"/>
      <c r="F60" s="201"/>
    </row>
    <row r="61" spans="1:6" ht="32.25" customHeight="1">
      <c r="A61" s="201" t="s">
        <v>222</v>
      </c>
      <c r="B61" s="201"/>
      <c r="C61" s="201"/>
      <c r="D61" s="201"/>
      <c r="E61" s="201"/>
      <c r="F61" s="201"/>
    </row>
    <row r="62" spans="1:6" ht="32.25" customHeight="1">
      <c r="A62" s="201" t="s">
        <v>223</v>
      </c>
      <c r="B62" s="201"/>
      <c r="C62" s="201"/>
      <c r="D62" s="201"/>
      <c r="E62" s="201"/>
      <c r="F62" s="201"/>
    </row>
    <row r="63" spans="1:6" ht="32.25" customHeight="1">
      <c r="A63" s="61"/>
      <c r="B63" s="183"/>
      <c r="C63" s="183"/>
      <c r="D63" s="184"/>
      <c r="E63" s="61"/>
      <c r="F63" s="187"/>
    </row>
    <row r="64" spans="1:6" ht="32.25" customHeight="1">
      <c r="A64" s="61"/>
      <c r="B64" s="183"/>
      <c r="C64" s="183"/>
      <c r="D64" s="184"/>
      <c r="E64" s="61"/>
      <c r="F64" s="187"/>
    </row>
    <row r="65" spans="1:6" ht="32.25" customHeight="1">
      <c r="A65" s="61"/>
      <c r="B65" s="183"/>
      <c r="C65" s="183"/>
      <c r="D65" s="184"/>
      <c r="E65" s="61"/>
      <c r="F65" s="187"/>
    </row>
    <row r="66" spans="1:6" ht="32.25" customHeight="1">
      <c r="A66" s="61"/>
      <c r="B66" s="183"/>
      <c r="C66" s="183"/>
      <c r="D66" s="184"/>
      <c r="E66" s="61"/>
      <c r="F66" s="187"/>
    </row>
    <row r="67" spans="1:6" ht="32.25" customHeight="1">
      <c r="A67" s="61"/>
      <c r="B67" s="183"/>
      <c r="C67" s="183"/>
      <c r="D67" s="184"/>
      <c r="E67" s="61"/>
      <c r="F67" s="187"/>
    </row>
    <row r="68" spans="1:6" ht="32.25" customHeight="1">
      <c r="A68" s="61"/>
      <c r="B68" s="183"/>
      <c r="C68" s="183"/>
      <c r="D68" s="184"/>
      <c r="E68" s="61"/>
      <c r="F68" s="187"/>
    </row>
    <row r="69" spans="1:6" ht="32.25" customHeight="1">
      <c r="A69" s="61"/>
      <c r="B69" s="183"/>
      <c r="C69" s="183"/>
      <c r="D69" s="184"/>
      <c r="E69" s="61"/>
      <c r="F69" s="187"/>
    </row>
    <row r="70" spans="1:6">
      <c r="B70" s="45"/>
      <c r="C70" s="45"/>
      <c r="D70" s="45"/>
    </row>
    <row r="71" spans="1:6">
      <c r="B71" s="45"/>
      <c r="D71" s="45"/>
    </row>
    <row r="72" spans="1:6">
      <c r="B72" s="45"/>
      <c r="D72" s="45"/>
    </row>
    <row r="73" spans="1:6">
      <c r="B73" s="45"/>
      <c r="D73" s="45"/>
    </row>
    <row r="74" spans="1:6">
      <c r="B74" s="45"/>
      <c r="D74" s="45"/>
    </row>
    <row r="75" spans="1:6">
      <c r="D75" s="45"/>
    </row>
    <row r="76" spans="1:6">
      <c r="D76" s="45"/>
    </row>
    <row r="77" spans="1:6">
      <c r="D77" s="45"/>
    </row>
    <row r="78" spans="1:6">
      <c r="D78" s="45"/>
    </row>
    <row r="79" spans="1:6">
      <c r="D79" s="45"/>
    </row>
    <row r="80" spans="1:6">
      <c r="D80" s="45"/>
    </row>
    <row r="81" spans="4:4">
      <c r="D81" s="45"/>
    </row>
    <row r="82" spans="4:4">
      <c r="D82" s="45"/>
    </row>
    <row r="83" spans="4:4">
      <c r="D83" s="45"/>
    </row>
    <row r="84" spans="4:4">
      <c r="D84" s="45"/>
    </row>
    <row r="85" spans="4:4">
      <c r="D85" s="45"/>
    </row>
    <row r="86" spans="4:4">
      <c r="D86" s="45"/>
    </row>
    <row r="87" spans="4:4">
      <c r="D87" s="45"/>
    </row>
    <row r="88" spans="4:4">
      <c r="D88" s="45"/>
    </row>
    <row r="89" spans="4:4">
      <c r="D89" s="45"/>
    </row>
    <row r="90" spans="4:4">
      <c r="D90" s="45"/>
    </row>
    <row r="91" spans="4:4">
      <c r="D91" s="45"/>
    </row>
  </sheetData>
  <mergeCells count="3">
    <mergeCell ref="A60:F60"/>
    <mergeCell ref="A61:F61"/>
    <mergeCell ref="A62:F62"/>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0"/>
  <sheetViews>
    <sheetView topLeftCell="A10" workbookViewId="0">
      <selection activeCell="U39" sqref="E39:U39"/>
    </sheetView>
  </sheetViews>
  <sheetFormatPr baseColWidth="10" defaultColWidth="11.42578125" defaultRowHeight="15"/>
  <cols>
    <col min="2" max="2" width="43.85546875" customWidth="1"/>
    <col min="3" max="3" width="59.28515625" customWidth="1"/>
    <col min="4" max="4" width="16.5703125" customWidth="1"/>
    <col min="5" max="5" width="11.140625" customWidth="1"/>
    <col min="6" max="6" width="12.42578125" customWidth="1"/>
    <col min="7" max="7" width="18.140625" customWidth="1"/>
    <col min="8" max="8" width="14.7109375" customWidth="1"/>
  </cols>
  <sheetData>
    <row r="1" spans="2:25">
      <c r="B1" s="32"/>
      <c r="C1" s="32"/>
      <c r="D1" s="32"/>
      <c r="E1" s="32"/>
      <c r="F1" s="32"/>
      <c r="G1" s="32"/>
      <c r="H1" s="32"/>
      <c r="I1" s="32"/>
      <c r="J1" s="32"/>
      <c r="K1" s="32"/>
      <c r="L1" s="32"/>
      <c r="M1" s="32"/>
      <c r="N1" s="32"/>
      <c r="O1" s="32"/>
      <c r="P1" s="32"/>
      <c r="Q1" s="32"/>
      <c r="R1" s="32"/>
      <c r="S1" s="32"/>
      <c r="T1" s="32"/>
      <c r="U1" s="32"/>
      <c r="V1" s="32"/>
      <c r="W1" s="32"/>
      <c r="X1" s="32"/>
    </row>
    <row r="2" spans="2:25">
      <c r="B2" s="32"/>
      <c r="C2" s="152" t="s">
        <v>66</v>
      </c>
      <c r="D2" s="152"/>
      <c r="E2" s="152"/>
      <c r="F2" s="152"/>
      <c r="G2" s="152"/>
      <c r="H2" s="152"/>
      <c r="I2" s="152"/>
      <c r="J2" s="152"/>
      <c r="K2" s="152"/>
      <c r="L2" s="152"/>
      <c r="M2" s="152"/>
      <c r="N2" s="152"/>
      <c r="O2" s="152"/>
      <c r="P2" s="153"/>
      <c r="Q2" s="153"/>
      <c r="R2" s="153"/>
      <c r="S2" s="153"/>
      <c r="T2" s="153"/>
      <c r="U2" s="153"/>
      <c r="V2" s="153"/>
      <c r="W2" s="153"/>
      <c r="X2" s="153"/>
    </row>
    <row r="4" spans="2:25">
      <c r="B4" s="154" t="s">
        <v>141</v>
      </c>
      <c r="C4" s="154"/>
      <c r="D4" s="154"/>
      <c r="E4" s="155"/>
      <c r="F4" s="59"/>
      <c r="G4" s="52"/>
      <c r="H4" s="52"/>
      <c r="I4" s="52"/>
      <c r="J4" s="52"/>
      <c r="K4" s="52"/>
      <c r="L4" s="52"/>
      <c r="M4" s="52"/>
      <c r="N4" s="52"/>
      <c r="O4" s="52"/>
      <c r="P4" s="52"/>
      <c r="Q4" s="52"/>
      <c r="R4" s="52"/>
      <c r="S4" s="52"/>
      <c r="T4" s="52"/>
      <c r="U4" s="52"/>
      <c r="V4" s="52"/>
      <c r="W4" s="52"/>
      <c r="X4" s="52"/>
    </row>
    <row r="5" spans="2:25">
      <c r="B5" s="155"/>
      <c r="C5" s="155"/>
      <c r="D5" s="155"/>
      <c r="E5" s="155"/>
      <c r="F5" s="59"/>
      <c r="G5" s="52"/>
      <c r="H5" s="52"/>
      <c r="I5" s="52"/>
      <c r="J5" s="52"/>
      <c r="K5" s="52"/>
      <c r="L5" s="52"/>
      <c r="M5" s="52"/>
      <c r="N5" s="52"/>
      <c r="O5" s="52"/>
      <c r="P5" s="52"/>
      <c r="Q5" s="52"/>
      <c r="R5" s="52"/>
      <c r="S5" s="52"/>
      <c r="T5" s="52"/>
      <c r="U5" s="52"/>
      <c r="V5" s="52"/>
      <c r="W5" s="52"/>
      <c r="X5" s="52"/>
    </row>
    <row r="6" spans="2:25">
      <c r="B6" s="156" t="s">
        <v>142</v>
      </c>
      <c r="C6" s="156"/>
      <c r="D6" s="156"/>
      <c r="E6" s="156"/>
      <c r="F6" s="156"/>
      <c r="G6" s="156"/>
      <c r="H6" s="156"/>
      <c r="I6" s="156"/>
      <c r="J6" s="156"/>
      <c r="K6" s="156"/>
      <c r="L6" s="156"/>
      <c r="M6" s="156"/>
      <c r="N6" s="156"/>
      <c r="O6" s="156"/>
      <c r="P6" s="156"/>
      <c r="Q6" s="156"/>
      <c r="R6" s="156"/>
      <c r="S6" s="156"/>
      <c r="T6" s="156"/>
      <c r="U6" s="156"/>
      <c r="V6" s="156"/>
      <c r="W6" s="156"/>
      <c r="X6" s="156"/>
      <c r="Y6" s="156"/>
    </row>
    <row r="7" spans="2:25" ht="30">
      <c r="B7" s="157" t="s">
        <v>143</v>
      </c>
      <c r="C7" s="157" t="s">
        <v>144</v>
      </c>
      <c r="D7" s="158" t="s">
        <v>145</v>
      </c>
      <c r="E7" s="159" t="s">
        <v>146</v>
      </c>
      <c r="F7" s="160"/>
      <c r="G7" s="158" t="s">
        <v>147</v>
      </c>
      <c r="H7" s="159" t="s">
        <v>146</v>
      </c>
      <c r="I7" s="160"/>
      <c r="J7" s="158" t="s">
        <v>148</v>
      </c>
      <c r="K7" s="159" t="s">
        <v>146</v>
      </c>
      <c r="L7" s="160"/>
      <c r="M7" s="158" t="s">
        <v>149</v>
      </c>
      <c r="N7" s="159" t="s">
        <v>146</v>
      </c>
      <c r="O7" s="160"/>
      <c r="P7" s="158" t="s">
        <v>149</v>
      </c>
      <c r="Q7" s="159" t="s">
        <v>146</v>
      </c>
      <c r="R7" s="160"/>
      <c r="S7" s="158" t="s">
        <v>149</v>
      </c>
      <c r="T7" s="159" t="s">
        <v>146</v>
      </c>
      <c r="U7" s="160"/>
      <c r="V7" s="158" t="s">
        <v>149</v>
      </c>
      <c r="W7" s="159" t="s">
        <v>146</v>
      </c>
      <c r="X7" s="160"/>
      <c r="Y7" s="158" t="s">
        <v>67</v>
      </c>
    </row>
    <row r="8" spans="2:25">
      <c r="B8" s="157"/>
      <c r="C8" s="157"/>
      <c r="D8" s="158"/>
      <c r="E8" s="161" t="s">
        <v>68</v>
      </c>
      <c r="F8" s="162" t="s">
        <v>69</v>
      </c>
      <c r="G8" s="158"/>
      <c r="H8" s="161" t="s">
        <v>68</v>
      </c>
      <c r="I8" s="162" t="s">
        <v>69</v>
      </c>
      <c r="J8" s="158"/>
      <c r="K8" s="161" t="s">
        <v>68</v>
      </c>
      <c r="L8" s="162" t="s">
        <v>69</v>
      </c>
      <c r="M8" s="158"/>
      <c r="N8" s="161" t="s">
        <v>68</v>
      </c>
      <c r="O8" s="162" t="s">
        <v>69</v>
      </c>
      <c r="P8" s="158"/>
      <c r="Q8" s="161" t="s">
        <v>68</v>
      </c>
      <c r="R8" s="162" t="s">
        <v>69</v>
      </c>
      <c r="S8" s="158"/>
      <c r="T8" s="161" t="s">
        <v>68</v>
      </c>
      <c r="U8" s="162" t="s">
        <v>69</v>
      </c>
      <c r="V8" s="158"/>
      <c r="W8" s="161" t="s">
        <v>68</v>
      </c>
      <c r="X8" s="162" t="s">
        <v>69</v>
      </c>
      <c r="Y8" s="158"/>
    </row>
    <row r="9" spans="2:25">
      <c r="B9" s="163" t="s">
        <v>150</v>
      </c>
      <c r="C9" s="164" t="s">
        <v>151</v>
      </c>
      <c r="D9" s="165"/>
      <c r="E9" s="165"/>
      <c r="F9" s="165"/>
      <c r="G9" s="165"/>
      <c r="H9" s="165"/>
      <c r="I9" s="165"/>
      <c r="J9" s="165"/>
      <c r="K9" s="165"/>
      <c r="L9" s="165"/>
      <c r="M9" s="165"/>
      <c r="N9" s="165"/>
      <c r="O9" s="165"/>
      <c r="P9" s="165"/>
      <c r="Q9" s="165"/>
      <c r="R9" s="165"/>
      <c r="S9" s="166">
        <v>43627</v>
      </c>
      <c r="T9" s="165">
        <v>2</v>
      </c>
      <c r="U9" s="165"/>
      <c r="V9" s="165"/>
      <c r="W9" s="165"/>
      <c r="X9" s="165"/>
      <c r="Y9" s="64">
        <f>E9+F9+H9+I9+K9+L9+N9+O9+Q9+R9+T9+U9+W9+X9</f>
        <v>2</v>
      </c>
    </row>
    <row r="10" spans="2:25">
      <c r="B10" s="163"/>
      <c r="C10" s="167"/>
      <c r="D10" s="165"/>
      <c r="E10" s="165"/>
      <c r="F10" s="165"/>
      <c r="G10" s="165"/>
      <c r="H10" s="165"/>
      <c r="I10" s="165"/>
      <c r="J10" s="165"/>
      <c r="K10" s="165"/>
      <c r="L10" s="165"/>
      <c r="M10" s="165"/>
      <c r="N10" s="165"/>
      <c r="O10" s="165"/>
      <c r="P10" s="165"/>
      <c r="Q10" s="165"/>
      <c r="R10" s="165"/>
      <c r="S10" s="168">
        <v>43633</v>
      </c>
      <c r="T10" s="64">
        <v>2</v>
      </c>
      <c r="U10" s="165"/>
      <c r="V10" s="165"/>
      <c r="W10" s="165"/>
      <c r="X10" s="165"/>
      <c r="Y10" s="64"/>
    </row>
    <row r="11" spans="2:25" ht="27.75" customHeight="1">
      <c r="B11" s="163" t="s">
        <v>152</v>
      </c>
      <c r="D11" s="64"/>
      <c r="E11" s="64"/>
      <c r="F11" s="64"/>
      <c r="G11" s="64"/>
      <c r="H11" s="64"/>
      <c r="I11" s="64"/>
      <c r="J11" s="64"/>
      <c r="K11" s="64"/>
      <c r="L11" s="64"/>
      <c r="M11" s="64"/>
      <c r="N11" s="64"/>
      <c r="O11" s="64"/>
      <c r="P11" s="64"/>
      <c r="Q11" s="64"/>
      <c r="R11" s="64"/>
      <c r="U11" s="64"/>
      <c r="V11" s="64"/>
      <c r="W11" s="64"/>
      <c r="X11" s="64"/>
      <c r="Y11" s="64">
        <f>E11+F11+H11+I11+K11+L11+N11+O11+Q11+R11+T10+U11+W11+X11</f>
        <v>2</v>
      </c>
    </row>
    <row r="12" spans="2:25" ht="27.75" customHeight="1">
      <c r="B12" s="169" t="s">
        <v>153</v>
      </c>
      <c r="C12" s="170" t="s">
        <v>154</v>
      </c>
      <c r="D12" s="64"/>
      <c r="E12" s="64"/>
      <c r="F12" s="64"/>
      <c r="G12" s="64"/>
      <c r="H12" s="64"/>
      <c r="I12" s="64"/>
      <c r="J12" s="64"/>
      <c r="K12" s="64"/>
      <c r="L12" s="64"/>
      <c r="M12" s="64"/>
      <c r="N12" s="64"/>
      <c r="O12" s="64"/>
      <c r="P12" s="64"/>
      <c r="Q12" s="64"/>
      <c r="R12" s="64"/>
      <c r="S12" s="64"/>
      <c r="T12" s="64"/>
      <c r="U12" s="64"/>
      <c r="V12" s="64"/>
      <c r="W12" s="64"/>
      <c r="X12" s="64"/>
      <c r="Y12" s="64">
        <f t="shared" ref="Y12:Y40" si="0">E12+F12+H12+I12+K12+L12+N12+O12+Q12+R12+T12+U12+W12+X12</f>
        <v>0</v>
      </c>
    </row>
    <row r="13" spans="2:25">
      <c r="B13" s="171" t="s">
        <v>155</v>
      </c>
      <c r="C13" s="172"/>
      <c r="D13" s="64"/>
      <c r="E13" s="64"/>
      <c r="F13" s="64"/>
      <c r="G13" s="64"/>
      <c r="H13" s="64"/>
      <c r="I13" s="64"/>
      <c r="J13" s="64"/>
      <c r="K13" s="64"/>
      <c r="L13" s="64"/>
      <c r="M13" s="64"/>
      <c r="N13" s="64"/>
      <c r="O13" s="64"/>
      <c r="P13" s="64"/>
      <c r="Q13" s="64"/>
      <c r="R13" s="64"/>
      <c r="S13" s="64"/>
      <c r="T13" s="64"/>
      <c r="U13" s="64"/>
      <c r="V13" s="64"/>
      <c r="W13" s="64"/>
      <c r="X13" s="64"/>
      <c r="Y13" s="64">
        <f t="shared" si="0"/>
        <v>0</v>
      </c>
    </row>
    <row r="14" spans="2:25">
      <c r="B14" s="173" t="s">
        <v>156</v>
      </c>
      <c r="C14" s="174" t="s">
        <v>157</v>
      </c>
      <c r="D14" s="168">
        <v>43482</v>
      </c>
      <c r="E14" s="64">
        <v>11</v>
      </c>
      <c r="F14" s="64">
        <v>5</v>
      </c>
      <c r="G14" s="168">
        <v>43515</v>
      </c>
      <c r="H14" s="64">
        <v>8</v>
      </c>
      <c r="I14" s="64">
        <v>4</v>
      </c>
      <c r="J14" s="168" t="s">
        <v>158</v>
      </c>
      <c r="K14" s="64">
        <f>10+4</f>
        <v>14</v>
      </c>
      <c r="L14" s="64">
        <v>2</v>
      </c>
      <c r="M14" s="168">
        <v>43571</v>
      </c>
      <c r="N14" s="64">
        <v>6</v>
      </c>
      <c r="O14" s="64">
        <v>2</v>
      </c>
      <c r="P14" s="168">
        <v>43588</v>
      </c>
      <c r="Q14" s="64">
        <v>13</v>
      </c>
      <c r="R14" s="64">
        <v>9</v>
      </c>
      <c r="S14" s="64"/>
      <c r="T14" s="64"/>
      <c r="U14" s="64"/>
      <c r="V14" s="168"/>
      <c r="W14" s="64"/>
      <c r="X14" s="64"/>
      <c r="Y14" s="64">
        <f t="shared" si="0"/>
        <v>74</v>
      </c>
    </row>
    <row r="15" spans="2:25">
      <c r="B15" s="173" t="s">
        <v>159</v>
      </c>
      <c r="C15" s="174" t="s">
        <v>160</v>
      </c>
      <c r="D15" s="168">
        <v>43482</v>
      </c>
      <c r="E15" s="64">
        <v>3</v>
      </c>
      <c r="F15" s="64"/>
      <c r="G15" s="64"/>
      <c r="H15" s="64"/>
      <c r="I15" s="64"/>
      <c r="J15" s="64"/>
      <c r="K15" s="64"/>
      <c r="L15" s="64"/>
      <c r="M15" s="168">
        <v>43560</v>
      </c>
      <c r="N15" s="64">
        <v>12</v>
      </c>
      <c r="O15" s="64">
        <v>12</v>
      </c>
      <c r="P15" s="64"/>
      <c r="Q15" s="64"/>
      <c r="R15" s="64"/>
      <c r="S15" s="168">
        <v>43622</v>
      </c>
      <c r="T15" s="64">
        <v>18</v>
      </c>
      <c r="U15" s="64">
        <v>18</v>
      </c>
      <c r="V15" s="168"/>
      <c r="W15" s="64"/>
      <c r="X15" s="64"/>
      <c r="Y15" s="64">
        <f t="shared" si="0"/>
        <v>63</v>
      </c>
    </row>
    <row r="16" spans="2:25">
      <c r="B16" s="171" t="s">
        <v>161</v>
      </c>
      <c r="C16" s="175"/>
      <c r="D16" s="64"/>
      <c r="E16" s="64"/>
      <c r="F16" s="64"/>
      <c r="G16" s="64"/>
      <c r="H16" s="64"/>
      <c r="I16" s="64"/>
      <c r="J16" s="168">
        <v>43532</v>
      </c>
      <c r="K16" s="64">
        <v>18</v>
      </c>
      <c r="L16" s="64">
        <v>18</v>
      </c>
      <c r="M16" s="64"/>
      <c r="N16" s="64"/>
      <c r="O16" s="64"/>
      <c r="P16" s="64"/>
      <c r="Q16" s="64"/>
      <c r="R16" s="64"/>
      <c r="S16" s="64"/>
      <c r="T16" s="64"/>
      <c r="U16" s="64"/>
      <c r="V16" s="64"/>
      <c r="W16" s="64"/>
      <c r="X16" s="64"/>
      <c r="Y16" s="64">
        <f t="shared" si="0"/>
        <v>36</v>
      </c>
    </row>
    <row r="17" spans="2:25">
      <c r="B17" s="173" t="s">
        <v>162</v>
      </c>
      <c r="C17" s="176" t="s">
        <v>163</v>
      </c>
      <c r="D17" s="168" t="s">
        <v>164</v>
      </c>
      <c r="E17" s="64">
        <f>1+2</f>
        <v>3</v>
      </c>
      <c r="F17" s="64">
        <f>1+2</f>
        <v>3</v>
      </c>
      <c r="G17" s="168">
        <v>43507</v>
      </c>
      <c r="H17" s="64">
        <v>1</v>
      </c>
      <c r="I17" s="64">
        <v>1</v>
      </c>
      <c r="K17" s="64"/>
      <c r="L17" s="64"/>
      <c r="M17" s="64"/>
      <c r="N17" s="64"/>
      <c r="O17" s="64"/>
      <c r="P17" s="168">
        <v>43587</v>
      </c>
      <c r="Q17" s="64">
        <v>2</v>
      </c>
      <c r="R17" s="64">
        <v>2</v>
      </c>
      <c r="S17" s="168"/>
      <c r="T17" s="64"/>
      <c r="U17" s="64"/>
      <c r="V17" s="168"/>
      <c r="W17" s="64"/>
      <c r="X17" s="64"/>
      <c r="Y17" s="64">
        <f t="shared" si="0"/>
        <v>12</v>
      </c>
    </row>
    <row r="18" spans="2:25">
      <c r="B18" s="173"/>
      <c r="C18" s="176"/>
      <c r="D18" s="168"/>
      <c r="E18" s="64"/>
      <c r="F18" s="64"/>
      <c r="G18" s="168"/>
      <c r="H18" s="64"/>
      <c r="I18" s="64"/>
      <c r="K18" s="64"/>
      <c r="L18" s="64"/>
      <c r="M18" s="64"/>
      <c r="N18" s="64"/>
      <c r="O18" s="64"/>
      <c r="P18" s="168">
        <v>43592</v>
      </c>
      <c r="Q18" s="64">
        <v>2</v>
      </c>
      <c r="R18" s="64">
        <v>1</v>
      </c>
      <c r="S18" s="168"/>
      <c r="T18" s="64"/>
      <c r="U18" s="64"/>
      <c r="V18" s="168"/>
      <c r="W18" s="64"/>
      <c r="X18" s="64"/>
      <c r="Y18" s="64"/>
    </row>
    <row r="19" spans="2:25">
      <c r="B19" s="173"/>
      <c r="C19" s="176" t="s">
        <v>165</v>
      </c>
      <c r="D19" s="168" t="s">
        <v>166</v>
      </c>
      <c r="E19" s="64">
        <f>10+3</f>
        <v>13</v>
      </c>
      <c r="F19" s="64">
        <v>3</v>
      </c>
      <c r="G19" s="168">
        <v>43501</v>
      </c>
      <c r="H19" s="64">
        <v>2</v>
      </c>
      <c r="I19" s="64"/>
      <c r="J19" s="168">
        <v>43532</v>
      </c>
      <c r="K19" s="64">
        <v>10</v>
      </c>
      <c r="L19" s="64"/>
      <c r="M19" s="64"/>
      <c r="N19" s="64"/>
      <c r="O19" s="64"/>
      <c r="P19" s="168">
        <v>43606</v>
      </c>
      <c r="Q19" s="64">
        <v>5</v>
      </c>
      <c r="R19" s="64"/>
      <c r="S19" s="168">
        <v>43642</v>
      </c>
      <c r="T19" s="64">
        <v>15</v>
      </c>
      <c r="U19" s="64">
        <v>3</v>
      </c>
      <c r="V19" s="168"/>
      <c r="W19" s="64"/>
      <c r="X19" s="64"/>
      <c r="Y19" s="64">
        <f t="shared" si="0"/>
        <v>51</v>
      </c>
    </row>
    <row r="20" spans="2:25">
      <c r="B20" s="173"/>
      <c r="C20" s="176" t="s">
        <v>167</v>
      </c>
      <c r="D20" s="168"/>
      <c r="E20" s="64"/>
      <c r="F20" s="64"/>
      <c r="G20" s="168"/>
      <c r="H20" s="64"/>
      <c r="I20" s="64"/>
      <c r="J20" s="168">
        <v>43525</v>
      </c>
      <c r="K20" s="64">
        <v>7</v>
      </c>
      <c r="L20" s="64">
        <v>5</v>
      </c>
      <c r="M20" s="64"/>
      <c r="N20" s="64"/>
      <c r="O20" s="64"/>
      <c r="P20" s="168"/>
      <c r="Q20" s="64"/>
      <c r="R20" s="64"/>
      <c r="S20" s="168"/>
      <c r="T20" s="64"/>
      <c r="U20" s="64"/>
      <c r="V20" s="168"/>
      <c r="W20" s="64"/>
      <c r="X20" s="64"/>
      <c r="Y20" s="64">
        <f t="shared" si="0"/>
        <v>12</v>
      </c>
    </row>
    <row r="21" spans="2:25">
      <c r="B21" s="173"/>
      <c r="C21" s="176" t="s">
        <v>168</v>
      </c>
      <c r="D21" s="168"/>
      <c r="E21" s="64"/>
      <c r="F21" s="64"/>
      <c r="G21" s="168">
        <v>43514</v>
      </c>
      <c r="H21" s="64">
        <v>10</v>
      </c>
      <c r="I21" s="64">
        <v>10</v>
      </c>
      <c r="J21" s="168">
        <v>43532</v>
      </c>
      <c r="K21" s="64">
        <v>10</v>
      </c>
      <c r="L21" s="64">
        <v>10</v>
      </c>
      <c r="M21" s="64"/>
      <c r="N21" s="64"/>
      <c r="O21" s="64"/>
      <c r="P21" s="168"/>
      <c r="Q21" s="64"/>
      <c r="R21" s="64"/>
      <c r="S21" s="168">
        <v>43643</v>
      </c>
      <c r="T21" s="64">
        <v>20</v>
      </c>
      <c r="U21" s="64">
        <v>10</v>
      </c>
      <c r="V21" s="168"/>
      <c r="W21" s="64"/>
      <c r="X21" s="64"/>
      <c r="Y21" s="64">
        <f t="shared" si="0"/>
        <v>70</v>
      </c>
    </row>
    <row r="22" spans="2:25">
      <c r="B22" s="173"/>
      <c r="C22" s="176" t="s">
        <v>169</v>
      </c>
      <c r="D22" s="168"/>
      <c r="E22" s="64"/>
      <c r="F22" s="64"/>
      <c r="G22" s="168">
        <v>43510</v>
      </c>
      <c r="H22" s="64">
        <v>10</v>
      </c>
      <c r="I22" s="64"/>
      <c r="J22" s="168">
        <v>43178</v>
      </c>
      <c r="K22" s="64">
        <v>10</v>
      </c>
      <c r="L22" s="64"/>
      <c r="M22" s="64"/>
      <c r="N22" s="64"/>
      <c r="O22" s="64"/>
      <c r="P22" s="168"/>
      <c r="Q22" s="64"/>
      <c r="R22" s="64"/>
      <c r="S22" s="168"/>
      <c r="T22" s="64"/>
      <c r="U22" s="64"/>
      <c r="V22" s="168"/>
      <c r="W22" s="64"/>
      <c r="X22" s="64"/>
      <c r="Y22" s="64">
        <f t="shared" si="0"/>
        <v>20</v>
      </c>
    </row>
    <row r="23" spans="2:25">
      <c r="B23" s="173"/>
      <c r="C23" s="176" t="s">
        <v>170</v>
      </c>
      <c r="D23" s="168"/>
      <c r="E23" s="64"/>
      <c r="F23" s="64"/>
      <c r="G23" s="168">
        <v>43503</v>
      </c>
      <c r="H23" s="64">
        <v>3</v>
      </c>
      <c r="I23" s="64">
        <v>3</v>
      </c>
      <c r="M23" s="64"/>
      <c r="N23" s="64"/>
      <c r="O23" s="64"/>
      <c r="P23" s="168"/>
      <c r="Q23" s="64"/>
      <c r="R23" s="64"/>
      <c r="V23" s="168"/>
      <c r="W23" s="64"/>
      <c r="X23" s="64"/>
      <c r="Y23" s="64">
        <f>E23+F23+H23+I23+K28+L28+N23+O23+Q23+R23+T23+U23+W23+X23</f>
        <v>8</v>
      </c>
    </row>
    <row r="24" spans="2:25">
      <c r="B24" s="173"/>
      <c r="C24" s="176" t="s">
        <v>97</v>
      </c>
      <c r="D24" s="168"/>
      <c r="E24" s="64"/>
      <c r="F24" s="64"/>
      <c r="G24" s="168">
        <v>43515</v>
      </c>
      <c r="H24" s="64">
        <v>10</v>
      </c>
      <c r="I24" s="64">
        <v>15</v>
      </c>
      <c r="J24" s="168"/>
      <c r="K24" s="64"/>
      <c r="L24" s="64"/>
      <c r="M24" s="168">
        <v>43556</v>
      </c>
      <c r="N24" s="64">
        <v>15</v>
      </c>
      <c r="O24" s="64">
        <v>50</v>
      </c>
      <c r="P24" s="168"/>
      <c r="Q24" s="64"/>
      <c r="R24" s="64"/>
      <c r="S24" s="168"/>
      <c r="T24" s="64"/>
      <c r="U24" s="64"/>
      <c r="V24" s="168"/>
      <c r="W24" s="64"/>
      <c r="X24" s="64"/>
      <c r="Y24" s="64">
        <f t="shared" si="0"/>
        <v>90</v>
      </c>
    </row>
    <row r="25" spans="2:25">
      <c r="B25" s="173"/>
      <c r="C25" s="176" t="s">
        <v>171</v>
      </c>
      <c r="D25" s="168">
        <v>43486</v>
      </c>
      <c r="E25" s="64">
        <v>12</v>
      </c>
      <c r="F25" s="64"/>
      <c r="G25" s="168"/>
      <c r="H25" s="64"/>
      <c r="I25" s="64"/>
      <c r="J25" s="168"/>
      <c r="K25" s="64"/>
      <c r="L25" s="64"/>
      <c r="M25" s="64"/>
      <c r="N25" s="64"/>
      <c r="O25" s="64"/>
      <c r="P25" s="168">
        <v>43599</v>
      </c>
      <c r="Q25" s="64">
        <v>40</v>
      </c>
      <c r="R25" s="64">
        <v>30</v>
      </c>
      <c r="S25" s="168"/>
      <c r="T25" s="64"/>
      <c r="U25" s="64"/>
      <c r="V25" s="168"/>
      <c r="W25" s="64"/>
      <c r="X25" s="64"/>
      <c r="Y25" s="64">
        <f t="shared" si="0"/>
        <v>82</v>
      </c>
    </row>
    <row r="26" spans="2:25">
      <c r="B26" s="173"/>
      <c r="C26" s="176"/>
      <c r="D26" s="168"/>
      <c r="E26" s="64"/>
      <c r="F26" s="64"/>
      <c r="G26" s="168"/>
      <c r="H26" s="64"/>
      <c r="I26" s="64"/>
      <c r="J26" s="168"/>
      <c r="K26" s="64"/>
      <c r="L26" s="64"/>
      <c r="M26" s="64"/>
      <c r="N26" s="64"/>
      <c r="O26" s="64"/>
      <c r="P26" s="168"/>
      <c r="Q26" s="64"/>
      <c r="R26" s="64"/>
      <c r="S26" s="168"/>
      <c r="T26" s="64"/>
      <c r="U26" s="64"/>
      <c r="V26" s="168"/>
      <c r="W26" s="64"/>
      <c r="X26" s="64"/>
      <c r="Y26" s="64">
        <f t="shared" si="0"/>
        <v>0</v>
      </c>
    </row>
    <row r="27" spans="2:25" ht="17.25" customHeight="1">
      <c r="B27" s="173" t="s">
        <v>172</v>
      </c>
      <c r="C27" s="177" t="s">
        <v>173</v>
      </c>
      <c r="D27" s="168"/>
      <c r="E27" s="64"/>
      <c r="F27" s="64"/>
      <c r="G27" s="64"/>
      <c r="H27" s="64"/>
      <c r="I27" s="64"/>
      <c r="J27" s="64"/>
      <c r="K27" s="64"/>
      <c r="L27" s="64"/>
      <c r="M27" s="64"/>
      <c r="N27" s="64"/>
      <c r="O27" s="64"/>
      <c r="P27" s="64"/>
      <c r="Q27" s="64"/>
      <c r="R27" s="64"/>
      <c r="S27" s="64"/>
      <c r="T27" s="64"/>
      <c r="U27" s="64"/>
      <c r="V27" s="64"/>
      <c r="W27" s="64"/>
      <c r="X27" s="64"/>
      <c r="Y27" s="64">
        <f t="shared" si="0"/>
        <v>0</v>
      </c>
    </row>
    <row r="28" spans="2:25" ht="21.75" customHeight="1">
      <c r="B28" s="173" t="s">
        <v>174</v>
      </c>
      <c r="C28" s="177" t="s">
        <v>175</v>
      </c>
      <c r="D28" s="168"/>
      <c r="E28" s="64"/>
      <c r="F28" s="64"/>
      <c r="G28" s="64"/>
      <c r="H28" s="64"/>
      <c r="I28" s="64"/>
      <c r="J28" s="168">
        <v>43528</v>
      </c>
      <c r="K28" s="64">
        <v>1</v>
      </c>
      <c r="L28" s="64">
        <v>1</v>
      </c>
      <c r="M28" s="168">
        <v>43566</v>
      </c>
      <c r="N28" s="64">
        <v>3</v>
      </c>
      <c r="O28" s="64">
        <v>3</v>
      </c>
      <c r="P28" s="168"/>
      <c r="Q28" s="64"/>
      <c r="R28" s="64"/>
      <c r="S28" s="168"/>
      <c r="T28" s="64"/>
      <c r="U28" s="64"/>
      <c r="V28" s="168"/>
      <c r="W28" s="64"/>
      <c r="X28" s="64"/>
      <c r="Y28" s="64" t="e">
        <f>E28+F28+H28+I28+#REF!+#REF!+N28+O28+Q28+R28+T28+U28+W28+X28</f>
        <v>#REF!</v>
      </c>
    </row>
    <row r="29" spans="2:25" ht="21.75" customHeight="1">
      <c r="B29" s="173"/>
      <c r="C29" s="177" t="s">
        <v>176</v>
      </c>
      <c r="D29" s="168">
        <v>43474</v>
      </c>
      <c r="E29" s="64">
        <v>5</v>
      </c>
      <c r="F29" s="64"/>
      <c r="G29" s="168">
        <v>43515</v>
      </c>
      <c r="H29" s="64">
        <v>5</v>
      </c>
      <c r="I29" s="64"/>
      <c r="J29" s="64"/>
      <c r="K29" s="64"/>
      <c r="L29" s="64"/>
      <c r="M29" s="64"/>
      <c r="N29" s="64"/>
      <c r="O29" s="64"/>
      <c r="P29" s="168">
        <v>43607</v>
      </c>
      <c r="Q29" s="64">
        <v>2</v>
      </c>
      <c r="R29" s="64"/>
      <c r="S29" s="168">
        <v>43642</v>
      </c>
      <c r="T29" s="64">
        <v>2</v>
      </c>
      <c r="U29" s="64"/>
      <c r="V29" s="64"/>
      <c r="W29" s="64"/>
      <c r="X29" s="64"/>
      <c r="Y29" s="64">
        <f t="shared" si="0"/>
        <v>14</v>
      </c>
    </row>
    <row r="30" spans="2:25">
      <c r="B30" s="171" t="s">
        <v>177</v>
      </c>
      <c r="C30" s="64"/>
      <c r="D30" s="64"/>
      <c r="E30" s="64"/>
      <c r="F30" s="64"/>
      <c r="G30" s="64"/>
      <c r="H30" s="64"/>
      <c r="I30" s="64"/>
      <c r="J30" s="64"/>
      <c r="K30" s="64"/>
      <c r="L30" s="64"/>
      <c r="M30" s="64"/>
      <c r="N30" s="64"/>
      <c r="O30" s="64"/>
      <c r="P30" s="64"/>
      <c r="Q30" s="64"/>
      <c r="R30" s="64"/>
      <c r="S30" s="64"/>
      <c r="T30" s="64"/>
      <c r="U30" s="64"/>
      <c r="V30" s="64"/>
      <c r="W30" s="64"/>
      <c r="X30" s="64"/>
      <c r="Y30" s="64">
        <f t="shared" si="0"/>
        <v>0</v>
      </c>
    </row>
    <row r="31" spans="2:25" ht="18" customHeight="1">
      <c r="B31" s="173" t="s">
        <v>178</v>
      </c>
      <c r="C31" s="177" t="s">
        <v>179</v>
      </c>
      <c r="D31" s="168"/>
      <c r="E31" s="64"/>
      <c r="F31" s="64"/>
      <c r="G31" s="168"/>
      <c r="H31" s="64"/>
      <c r="I31" s="64"/>
      <c r="J31" s="168">
        <v>43530</v>
      </c>
      <c r="K31" s="64">
        <v>10</v>
      </c>
      <c r="L31" s="64">
        <v>10</v>
      </c>
      <c r="M31" s="168"/>
      <c r="N31" s="64"/>
      <c r="O31" s="64"/>
      <c r="P31" s="168">
        <v>43595</v>
      </c>
      <c r="Q31" s="64">
        <v>10</v>
      </c>
      <c r="R31" s="64">
        <v>10</v>
      </c>
      <c r="S31" s="168"/>
      <c r="T31" s="64"/>
      <c r="U31" s="64"/>
      <c r="V31" s="168"/>
      <c r="W31" s="64"/>
      <c r="X31" s="64"/>
      <c r="Y31" s="64">
        <f t="shared" si="0"/>
        <v>40</v>
      </c>
    </row>
    <row r="32" spans="2:25" ht="18" customHeight="1">
      <c r="B32" s="173"/>
      <c r="C32" s="177" t="s">
        <v>180</v>
      </c>
      <c r="D32" s="168"/>
      <c r="E32" s="64"/>
      <c r="F32" s="64"/>
      <c r="G32" s="168" t="s">
        <v>181</v>
      </c>
      <c r="H32" s="64">
        <f>2+2+2+2+5+3+5</f>
        <v>21</v>
      </c>
      <c r="I32" s="64"/>
      <c r="J32" s="168">
        <v>43538</v>
      </c>
      <c r="K32" s="64">
        <v>7</v>
      </c>
      <c r="L32" s="64">
        <v>1</v>
      </c>
      <c r="M32" s="168">
        <v>43558</v>
      </c>
      <c r="N32" s="64">
        <v>2</v>
      </c>
      <c r="O32" s="64">
        <v>2</v>
      </c>
      <c r="P32" s="168">
        <v>43591</v>
      </c>
      <c r="Q32" s="64">
        <v>1</v>
      </c>
      <c r="R32" s="64">
        <v>1</v>
      </c>
      <c r="S32" s="178">
        <v>43626</v>
      </c>
      <c r="T32" s="64"/>
      <c r="U32" s="64">
        <v>2</v>
      </c>
      <c r="V32" s="168"/>
      <c r="W32" s="64"/>
      <c r="X32" s="64"/>
      <c r="Y32" s="64">
        <f t="shared" si="0"/>
        <v>37</v>
      </c>
    </row>
    <row r="33" spans="2:25" ht="18" customHeight="1">
      <c r="B33" s="173"/>
      <c r="C33" s="177"/>
      <c r="D33" s="168"/>
      <c r="E33" s="64"/>
      <c r="F33" s="64"/>
      <c r="G33" s="168"/>
      <c r="H33" s="64"/>
      <c r="I33" s="64"/>
      <c r="J33" s="168"/>
      <c r="K33" s="64"/>
      <c r="L33" s="64"/>
      <c r="M33" s="168"/>
      <c r="N33" s="64"/>
      <c r="O33" s="64"/>
      <c r="P33" s="168">
        <v>43601</v>
      </c>
      <c r="Q33" s="64">
        <v>25</v>
      </c>
      <c r="R33" s="64"/>
      <c r="T33" s="64"/>
      <c r="U33" s="64"/>
      <c r="V33" s="168"/>
      <c r="W33" s="64"/>
      <c r="X33" s="64"/>
      <c r="Y33" s="64">
        <f t="shared" si="0"/>
        <v>25</v>
      </c>
    </row>
    <row r="34" spans="2:25" ht="18" customHeight="1">
      <c r="B34" s="173"/>
      <c r="C34" s="177"/>
      <c r="D34" s="168"/>
      <c r="E34" s="64"/>
      <c r="F34" s="64"/>
      <c r="G34" s="168"/>
      <c r="H34" s="64"/>
      <c r="I34" s="64"/>
      <c r="J34" s="168"/>
      <c r="K34" s="64"/>
      <c r="L34" s="64"/>
      <c r="M34" s="168"/>
      <c r="N34" s="64"/>
      <c r="O34" s="64"/>
      <c r="P34" s="168"/>
      <c r="Q34" s="64"/>
      <c r="R34" s="64"/>
      <c r="T34" s="64"/>
      <c r="U34" s="64"/>
      <c r="V34" s="168"/>
      <c r="W34" s="64"/>
      <c r="X34" s="64"/>
      <c r="Y34" s="64">
        <f t="shared" si="0"/>
        <v>0</v>
      </c>
    </row>
    <row r="35" spans="2:25" ht="18" customHeight="1">
      <c r="B35" s="173"/>
      <c r="C35" s="177"/>
      <c r="D35" s="168"/>
      <c r="E35" s="64"/>
      <c r="F35" s="64"/>
      <c r="G35" s="168"/>
      <c r="H35" s="64"/>
      <c r="I35" s="64"/>
      <c r="J35" s="168"/>
      <c r="K35" s="64"/>
      <c r="L35" s="64"/>
      <c r="M35" s="168"/>
      <c r="N35" s="64"/>
      <c r="O35" s="64"/>
      <c r="P35" s="168"/>
      <c r="Q35" s="64"/>
      <c r="R35" s="64"/>
      <c r="S35" s="168"/>
      <c r="T35" s="64"/>
      <c r="U35" s="64"/>
      <c r="V35" s="168"/>
      <c r="W35" s="64"/>
      <c r="X35" s="64"/>
      <c r="Y35" s="64">
        <f t="shared" si="0"/>
        <v>0</v>
      </c>
    </row>
    <row r="36" spans="2:25" ht="17.25" customHeight="1">
      <c r="B36" s="171" t="s">
        <v>182</v>
      </c>
      <c r="C36" s="179" t="s">
        <v>183</v>
      </c>
      <c r="D36" s="64"/>
      <c r="E36" s="64"/>
      <c r="F36" s="64"/>
      <c r="G36" s="168" t="s">
        <v>184</v>
      </c>
      <c r="H36" s="64">
        <f>4+3</f>
        <v>7</v>
      </c>
      <c r="I36" s="64">
        <v>3</v>
      </c>
      <c r="J36" s="64"/>
      <c r="K36" s="64"/>
      <c r="L36" s="64"/>
      <c r="M36" s="64"/>
      <c r="N36" s="64"/>
      <c r="O36" s="64"/>
      <c r="P36" s="64"/>
      <c r="Q36" s="64"/>
      <c r="R36" s="64"/>
      <c r="S36" s="64"/>
      <c r="T36" s="64"/>
      <c r="U36" s="64"/>
      <c r="V36" s="64"/>
      <c r="W36" s="64"/>
      <c r="X36" s="64"/>
      <c r="Y36" s="64">
        <f t="shared" si="0"/>
        <v>10</v>
      </c>
    </row>
    <row r="37" spans="2:25">
      <c r="B37" s="180" t="s">
        <v>185</v>
      </c>
      <c r="C37" s="181" t="s">
        <v>186</v>
      </c>
      <c r="D37" s="168">
        <v>43482</v>
      </c>
      <c r="E37" s="64">
        <v>3</v>
      </c>
      <c r="F37" s="64"/>
      <c r="G37" s="64"/>
      <c r="H37" s="64"/>
      <c r="I37" s="64"/>
      <c r="J37" s="168">
        <v>43532</v>
      </c>
      <c r="K37" s="64">
        <v>3</v>
      </c>
      <c r="L37" s="64"/>
      <c r="M37" s="64"/>
      <c r="N37" s="64"/>
      <c r="O37" s="64"/>
      <c r="P37" s="168">
        <v>43237</v>
      </c>
      <c r="Q37" s="64">
        <v>6</v>
      </c>
      <c r="R37" s="64"/>
      <c r="S37" s="168">
        <v>43644</v>
      </c>
      <c r="T37" s="64">
        <v>5</v>
      </c>
      <c r="U37" s="64">
        <v>2</v>
      </c>
      <c r="V37" s="168"/>
      <c r="W37" s="64"/>
      <c r="X37" s="64"/>
      <c r="Y37" s="64">
        <f t="shared" si="0"/>
        <v>19</v>
      </c>
    </row>
    <row r="38" spans="2:25">
      <c r="B38" s="173"/>
      <c r="C38" s="176"/>
      <c r="D38" s="168"/>
      <c r="E38" s="64"/>
      <c r="F38" s="64"/>
      <c r="G38" s="168"/>
      <c r="H38" s="64"/>
      <c r="I38" s="64"/>
      <c r="J38" s="168"/>
      <c r="K38" s="64"/>
      <c r="L38" s="64"/>
      <c r="M38" s="64"/>
      <c r="N38" s="64"/>
      <c r="O38" s="64"/>
      <c r="P38" s="168"/>
      <c r="Q38" s="64"/>
      <c r="R38" s="64"/>
      <c r="S38" s="168"/>
      <c r="T38" s="64"/>
      <c r="U38" s="64"/>
      <c r="V38" s="168"/>
      <c r="W38" s="64"/>
      <c r="X38" s="64"/>
      <c r="Y38" s="64">
        <f t="shared" si="0"/>
        <v>0</v>
      </c>
    </row>
    <row r="39" spans="2:25">
      <c r="B39" s="182" t="s">
        <v>187</v>
      </c>
      <c r="C39" s="182"/>
      <c r="E39">
        <f>SUM(E14:E38)</f>
        <v>50</v>
      </c>
      <c r="F39">
        <f>SUM(F14:F38)</f>
        <v>11</v>
      </c>
      <c r="H39">
        <f>SUM(H14:H38)</f>
        <v>77</v>
      </c>
      <c r="I39">
        <f>SUM(I14:I38)</f>
        <v>36</v>
      </c>
      <c r="K39">
        <f>SUM(K14:K38)</f>
        <v>90</v>
      </c>
      <c r="L39">
        <f>SUM(L14:L38)</f>
        <v>47</v>
      </c>
      <c r="N39">
        <f t="shared" ref="M39:U39" si="1">SUM(N14:N38)</f>
        <v>38</v>
      </c>
      <c r="O39">
        <f t="shared" si="1"/>
        <v>69</v>
      </c>
      <c r="Q39">
        <f t="shared" si="1"/>
        <v>106</v>
      </c>
      <c r="R39">
        <f t="shared" si="1"/>
        <v>53</v>
      </c>
      <c r="T39">
        <f t="shared" si="1"/>
        <v>60</v>
      </c>
      <c r="U39">
        <f t="shared" si="1"/>
        <v>35</v>
      </c>
      <c r="Y39" s="64">
        <f t="shared" si="0"/>
        <v>672</v>
      </c>
    </row>
    <row r="40" spans="2:25">
      <c r="Y40" t="e">
        <f>SUM(Y9:Y39)</f>
        <v>#REF!</v>
      </c>
    </row>
  </sheetData>
  <mergeCells count="11">
    <mergeCell ref="B39:C39"/>
    <mergeCell ref="C2:O2"/>
    <mergeCell ref="B4:D4"/>
    <mergeCell ref="B6:Y6"/>
    <mergeCell ref="E7:F7"/>
    <mergeCell ref="H7:I7"/>
    <mergeCell ref="K7:L7"/>
    <mergeCell ref="N7:O7"/>
    <mergeCell ref="Q7:R7"/>
    <mergeCell ref="T7:U7"/>
    <mergeCell ref="W7:X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05"/>
  <sheetViews>
    <sheetView showGridLines="0" topLeftCell="A73" workbookViewId="0">
      <selection activeCell="H105" sqref="H105"/>
    </sheetView>
  </sheetViews>
  <sheetFormatPr baseColWidth="10" defaultColWidth="9.140625" defaultRowHeight="12.75"/>
  <cols>
    <col min="1" max="1" width="3" style="15" customWidth="1"/>
    <col min="2" max="2" width="2" style="15" customWidth="1"/>
    <col min="3" max="4" width="10" style="15" customWidth="1"/>
    <col min="5" max="5" width="0.28515625" style="15" customWidth="1"/>
    <col min="6" max="6" width="21.85546875" style="15" customWidth="1"/>
    <col min="7" max="7" width="9" style="15" hidden="1" customWidth="1"/>
    <col min="8" max="8" width="10" style="15" customWidth="1"/>
    <col min="9" max="9" width="6" style="15" hidden="1" customWidth="1"/>
    <col min="10" max="10" width="15.140625" style="15" hidden="1" customWidth="1"/>
    <col min="11" max="11" width="11.7109375" style="15" customWidth="1"/>
    <col min="12" max="12" width="1.140625" style="15" customWidth="1"/>
    <col min="13" max="13" width="2.140625" style="15" customWidth="1"/>
    <col min="14" max="14" width="8.85546875" style="15" customWidth="1"/>
    <col min="15" max="15" width="7.85546875" style="15" customWidth="1"/>
    <col min="16" max="16" width="3.5703125" style="15" customWidth="1"/>
    <col min="17" max="17" width="12.5703125" style="51" customWidth="1"/>
    <col min="18" max="18" width="23" style="51" customWidth="1"/>
    <col min="19" max="19" width="11" style="15" customWidth="1"/>
    <col min="20" max="20" width="0" style="15" hidden="1" customWidth="1"/>
    <col min="21" max="21" width="1.42578125" style="15" customWidth="1"/>
    <col min="22" max="22" width="1.7109375" style="15" customWidth="1"/>
    <col min="23" max="256" width="9.140625" style="15"/>
    <col min="257" max="257" width="3" style="15" customWidth="1"/>
    <col min="258" max="258" width="2" style="15" customWidth="1"/>
    <col min="259" max="260" width="10" style="15" customWidth="1"/>
    <col min="261" max="261" width="0.28515625" style="15" customWidth="1"/>
    <col min="262" max="262" width="21.85546875" style="15" customWidth="1"/>
    <col min="263" max="263" width="0" style="15" hidden="1" customWidth="1"/>
    <col min="264" max="264" width="10" style="15" customWidth="1"/>
    <col min="265" max="266" width="0" style="15" hidden="1" customWidth="1"/>
    <col min="267" max="267" width="11.7109375" style="15" customWidth="1"/>
    <col min="268" max="268" width="1.140625" style="15" customWidth="1"/>
    <col min="269" max="269" width="2.140625" style="15" customWidth="1"/>
    <col min="270" max="270" width="8.85546875" style="15" customWidth="1"/>
    <col min="271" max="271" width="7.85546875" style="15" customWidth="1"/>
    <col min="272" max="272" width="3.5703125" style="15" customWidth="1"/>
    <col min="273" max="273" width="12.5703125" style="15" customWidth="1"/>
    <col min="274" max="274" width="23" style="15" customWidth="1"/>
    <col min="275" max="275" width="11" style="15" customWidth="1"/>
    <col min="276" max="276" width="0" style="15" hidden="1" customWidth="1"/>
    <col min="277" max="277" width="1.42578125" style="15" customWidth="1"/>
    <col min="278" max="278" width="1.7109375" style="15" customWidth="1"/>
    <col min="279" max="512" width="9.140625" style="15"/>
    <col min="513" max="513" width="3" style="15" customWidth="1"/>
    <col min="514" max="514" width="2" style="15" customWidth="1"/>
    <col min="515" max="516" width="10" style="15" customWidth="1"/>
    <col min="517" max="517" width="0.28515625" style="15" customWidth="1"/>
    <col min="518" max="518" width="21.85546875" style="15" customWidth="1"/>
    <col min="519" max="519" width="0" style="15" hidden="1" customWidth="1"/>
    <col min="520" max="520" width="10" style="15" customWidth="1"/>
    <col min="521" max="522" width="0" style="15" hidden="1" customWidth="1"/>
    <col min="523" max="523" width="11.7109375" style="15" customWidth="1"/>
    <col min="524" max="524" width="1.140625" style="15" customWidth="1"/>
    <col min="525" max="525" width="2.140625" style="15" customWidth="1"/>
    <col min="526" max="526" width="8.85546875" style="15" customWidth="1"/>
    <col min="527" max="527" width="7.85546875" style="15" customWidth="1"/>
    <col min="528" max="528" width="3.5703125" style="15" customWidth="1"/>
    <col min="529" max="529" width="12.5703125" style="15" customWidth="1"/>
    <col min="530" max="530" width="23" style="15" customWidth="1"/>
    <col min="531" max="531" width="11" style="15" customWidth="1"/>
    <col min="532" max="532" width="0" style="15" hidden="1" customWidth="1"/>
    <col min="533" max="533" width="1.42578125" style="15" customWidth="1"/>
    <col min="534" max="534" width="1.7109375" style="15" customWidth="1"/>
    <col min="535" max="768" width="9.140625" style="15"/>
    <col min="769" max="769" width="3" style="15" customWidth="1"/>
    <col min="770" max="770" width="2" style="15" customWidth="1"/>
    <col min="771" max="772" width="10" style="15" customWidth="1"/>
    <col min="773" max="773" width="0.28515625" style="15" customWidth="1"/>
    <col min="774" max="774" width="21.85546875" style="15" customWidth="1"/>
    <col min="775" max="775" width="0" style="15" hidden="1" customWidth="1"/>
    <col min="776" max="776" width="10" style="15" customWidth="1"/>
    <col min="777" max="778" width="0" style="15" hidden="1" customWidth="1"/>
    <col min="779" max="779" width="11.7109375" style="15" customWidth="1"/>
    <col min="780" max="780" width="1.140625" style="15" customWidth="1"/>
    <col min="781" max="781" width="2.140625" style="15" customWidth="1"/>
    <col min="782" max="782" width="8.85546875" style="15" customWidth="1"/>
    <col min="783" max="783" width="7.85546875" style="15" customWidth="1"/>
    <col min="784" max="784" width="3.5703125" style="15" customWidth="1"/>
    <col min="785" max="785" width="12.5703125" style="15" customWidth="1"/>
    <col min="786" max="786" width="23" style="15" customWidth="1"/>
    <col min="787" max="787" width="11" style="15" customWidth="1"/>
    <col min="788" max="788" width="0" style="15" hidden="1" customWidth="1"/>
    <col min="789" max="789" width="1.42578125" style="15" customWidth="1"/>
    <col min="790" max="790" width="1.7109375" style="15" customWidth="1"/>
    <col min="791" max="1024" width="9.140625" style="15"/>
    <col min="1025" max="1025" width="3" style="15" customWidth="1"/>
    <col min="1026" max="1026" width="2" style="15" customWidth="1"/>
    <col min="1027" max="1028" width="10" style="15" customWidth="1"/>
    <col min="1029" max="1029" width="0.28515625" style="15" customWidth="1"/>
    <col min="1030" max="1030" width="21.85546875" style="15" customWidth="1"/>
    <col min="1031" max="1031" width="0" style="15" hidden="1" customWidth="1"/>
    <col min="1032" max="1032" width="10" style="15" customWidth="1"/>
    <col min="1033" max="1034" width="0" style="15" hidden="1" customWidth="1"/>
    <col min="1035" max="1035" width="11.7109375" style="15" customWidth="1"/>
    <col min="1036" max="1036" width="1.140625" style="15" customWidth="1"/>
    <col min="1037" max="1037" width="2.140625" style="15" customWidth="1"/>
    <col min="1038" max="1038" width="8.85546875" style="15" customWidth="1"/>
    <col min="1039" max="1039" width="7.85546875" style="15" customWidth="1"/>
    <col min="1040" max="1040" width="3.5703125" style="15" customWidth="1"/>
    <col min="1041" max="1041" width="12.5703125" style="15" customWidth="1"/>
    <col min="1042" max="1042" width="23" style="15" customWidth="1"/>
    <col min="1043" max="1043" width="11" style="15" customWidth="1"/>
    <col min="1044" max="1044" width="0" style="15" hidden="1" customWidth="1"/>
    <col min="1045" max="1045" width="1.42578125" style="15" customWidth="1"/>
    <col min="1046" max="1046" width="1.7109375" style="15" customWidth="1"/>
    <col min="1047" max="1280" width="9.140625" style="15"/>
    <col min="1281" max="1281" width="3" style="15" customWidth="1"/>
    <col min="1282" max="1282" width="2" style="15" customWidth="1"/>
    <col min="1283" max="1284" width="10" style="15" customWidth="1"/>
    <col min="1285" max="1285" width="0.28515625" style="15" customWidth="1"/>
    <col min="1286" max="1286" width="21.85546875" style="15" customWidth="1"/>
    <col min="1287" max="1287" width="0" style="15" hidden="1" customWidth="1"/>
    <col min="1288" max="1288" width="10" style="15" customWidth="1"/>
    <col min="1289" max="1290" width="0" style="15" hidden="1" customWidth="1"/>
    <col min="1291" max="1291" width="11.7109375" style="15" customWidth="1"/>
    <col min="1292" max="1292" width="1.140625" style="15" customWidth="1"/>
    <col min="1293" max="1293" width="2.140625" style="15" customWidth="1"/>
    <col min="1294" max="1294" width="8.85546875" style="15" customWidth="1"/>
    <col min="1295" max="1295" width="7.85546875" style="15" customWidth="1"/>
    <col min="1296" max="1296" width="3.5703125" style="15" customWidth="1"/>
    <col min="1297" max="1297" width="12.5703125" style="15" customWidth="1"/>
    <col min="1298" max="1298" width="23" style="15" customWidth="1"/>
    <col min="1299" max="1299" width="11" style="15" customWidth="1"/>
    <col min="1300" max="1300" width="0" style="15" hidden="1" customWidth="1"/>
    <col min="1301" max="1301" width="1.42578125" style="15" customWidth="1"/>
    <col min="1302" max="1302" width="1.7109375" style="15" customWidth="1"/>
    <col min="1303" max="1536" width="9.140625" style="15"/>
    <col min="1537" max="1537" width="3" style="15" customWidth="1"/>
    <col min="1538" max="1538" width="2" style="15" customWidth="1"/>
    <col min="1539" max="1540" width="10" style="15" customWidth="1"/>
    <col min="1541" max="1541" width="0.28515625" style="15" customWidth="1"/>
    <col min="1542" max="1542" width="21.85546875" style="15" customWidth="1"/>
    <col min="1543" max="1543" width="0" style="15" hidden="1" customWidth="1"/>
    <col min="1544" max="1544" width="10" style="15" customWidth="1"/>
    <col min="1545" max="1546" width="0" style="15" hidden="1" customWidth="1"/>
    <col min="1547" max="1547" width="11.7109375" style="15" customWidth="1"/>
    <col min="1548" max="1548" width="1.140625" style="15" customWidth="1"/>
    <col min="1549" max="1549" width="2.140625" style="15" customWidth="1"/>
    <col min="1550" max="1550" width="8.85546875" style="15" customWidth="1"/>
    <col min="1551" max="1551" width="7.85546875" style="15" customWidth="1"/>
    <col min="1552" max="1552" width="3.5703125" style="15" customWidth="1"/>
    <col min="1553" max="1553" width="12.5703125" style="15" customWidth="1"/>
    <col min="1554" max="1554" width="23" style="15" customWidth="1"/>
    <col min="1555" max="1555" width="11" style="15" customWidth="1"/>
    <col min="1556" max="1556" width="0" style="15" hidden="1" customWidth="1"/>
    <col min="1557" max="1557" width="1.42578125" style="15" customWidth="1"/>
    <col min="1558" max="1558" width="1.7109375" style="15" customWidth="1"/>
    <col min="1559" max="1792" width="9.140625" style="15"/>
    <col min="1793" max="1793" width="3" style="15" customWidth="1"/>
    <col min="1794" max="1794" width="2" style="15" customWidth="1"/>
    <col min="1795" max="1796" width="10" style="15" customWidth="1"/>
    <col min="1797" max="1797" width="0.28515625" style="15" customWidth="1"/>
    <col min="1798" max="1798" width="21.85546875" style="15" customWidth="1"/>
    <col min="1799" max="1799" width="0" style="15" hidden="1" customWidth="1"/>
    <col min="1800" max="1800" width="10" style="15" customWidth="1"/>
    <col min="1801" max="1802" width="0" style="15" hidden="1" customWidth="1"/>
    <col min="1803" max="1803" width="11.7109375" style="15" customWidth="1"/>
    <col min="1804" max="1804" width="1.140625" style="15" customWidth="1"/>
    <col min="1805" max="1805" width="2.140625" style="15" customWidth="1"/>
    <col min="1806" max="1806" width="8.85546875" style="15" customWidth="1"/>
    <col min="1807" max="1807" width="7.85546875" style="15" customWidth="1"/>
    <col min="1808" max="1808" width="3.5703125" style="15" customWidth="1"/>
    <col min="1809" max="1809" width="12.5703125" style="15" customWidth="1"/>
    <col min="1810" max="1810" width="23" style="15" customWidth="1"/>
    <col min="1811" max="1811" width="11" style="15" customWidth="1"/>
    <col min="1812" max="1812" width="0" style="15" hidden="1" customWidth="1"/>
    <col min="1813" max="1813" width="1.42578125" style="15" customWidth="1"/>
    <col min="1814" max="1814" width="1.7109375" style="15" customWidth="1"/>
    <col min="1815" max="2048" width="9.140625" style="15"/>
    <col min="2049" max="2049" width="3" style="15" customWidth="1"/>
    <col min="2050" max="2050" width="2" style="15" customWidth="1"/>
    <col min="2051" max="2052" width="10" style="15" customWidth="1"/>
    <col min="2053" max="2053" width="0.28515625" style="15" customWidth="1"/>
    <col min="2054" max="2054" width="21.85546875" style="15" customWidth="1"/>
    <col min="2055" max="2055" width="0" style="15" hidden="1" customWidth="1"/>
    <col min="2056" max="2056" width="10" style="15" customWidth="1"/>
    <col min="2057" max="2058" width="0" style="15" hidden="1" customWidth="1"/>
    <col min="2059" max="2059" width="11.7109375" style="15" customWidth="1"/>
    <col min="2060" max="2060" width="1.140625" style="15" customWidth="1"/>
    <col min="2061" max="2061" width="2.140625" style="15" customWidth="1"/>
    <col min="2062" max="2062" width="8.85546875" style="15" customWidth="1"/>
    <col min="2063" max="2063" width="7.85546875" style="15" customWidth="1"/>
    <col min="2064" max="2064" width="3.5703125" style="15" customWidth="1"/>
    <col min="2065" max="2065" width="12.5703125" style="15" customWidth="1"/>
    <col min="2066" max="2066" width="23" style="15" customWidth="1"/>
    <col min="2067" max="2067" width="11" style="15" customWidth="1"/>
    <col min="2068" max="2068" width="0" style="15" hidden="1" customWidth="1"/>
    <col min="2069" max="2069" width="1.42578125" style="15" customWidth="1"/>
    <col min="2070" max="2070" width="1.7109375" style="15" customWidth="1"/>
    <col min="2071" max="2304" width="9.140625" style="15"/>
    <col min="2305" max="2305" width="3" style="15" customWidth="1"/>
    <col min="2306" max="2306" width="2" style="15" customWidth="1"/>
    <col min="2307" max="2308" width="10" style="15" customWidth="1"/>
    <col min="2309" max="2309" width="0.28515625" style="15" customWidth="1"/>
    <col min="2310" max="2310" width="21.85546875" style="15" customWidth="1"/>
    <col min="2311" max="2311" width="0" style="15" hidden="1" customWidth="1"/>
    <col min="2312" max="2312" width="10" style="15" customWidth="1"/>
    <col min="2313" max="2314" width="0" style="15" hidden="1" customWidth="1"/>
    <col min="2315" max="2315" width="11.7109375" style="15" customWidth="1"/>
    <col min="2316" max="2316" width="1.140625" style="15" customWidth="1"/>
    <col min="2317" max="2317" width="2.140625" style="15" customWidth="1"/>
    <col min="2318" max="2318" width="8.85546875" style="15" customWidth="1"/>
    <col min="2319" max="2319" width="7.85546875" style="15" customWidth="1"/>
    <col min="2320" max="2320" width="3.5703125" style="15" customWidth="1"/>
    <col min="2321" max="2321" width="12.5703125" style="15" customWidth="1"/>
    <col min="2322" max="2322" width="23" style="15" customWidth="1"/>
    <col min="2323" max="2323" width="11" style="15" customWidth="1"/>
    <col min="2324" max="2324" width="0" style="15" hidden="1" customWidth="1"/>
    <col min="2325" max="2325" width="1.42578125" style="15" customWidth="1"/>
    <col min="2326" max="2326" width="1.7109375" style="15" customWidth="1"/>
    <col min="2327" max="2560" width="9.140625" style="15"/>
    <col min="2561" max="2561" width="3" style="15" customWidth="1"/>
    <col min="2562" max="2562" width="2" style="15" customWidth="1"/>
    <col min="2563" max="2564" width="10" style="15" customWidth="1"/>
    <col min="2565" max="2565" width="0.28515625" style="15" customWidth="1"/>
    <col min="2566" max="2566" width="21.85546875" style="15" customWidth="1"/>
    <col min="2567" max="2567" width="0" style="15" hidden="1" customWidth="1"/>
    <col min="2568" max="2568" width="10" style="15" customWidth="1"/>
    <col min="2569" max="2570" width="0" style="15" hidden="1" customWidth="1"/>
    <col min="2571" max="2571" width="11.7109375" style="15" customWidth="1"/>
    <col min="2572" max="2572" width="1.140625" style="15" customWidth="1"/>
    <col min="2573" max="2573" width="2.140625" style="15" customWidth="1"/>
    <col min="2574" max="2574" width="8.85546875" style="15" customWidth="1"/>
    <col min="2575" max="2575" width="7.85546875" style="15" customWidth="1"/>
    <col min="2576" max="2576" width="3.5703125" style="15" customWidth="1"/>
    <col min="2577" max="2577" width="12.5703125" style="15" customWidth="1"/>
    <col min="2578" max="2578" width="23" style="15" customWidth="1"/>
    <col min="2579" max="2579" width="11" style="15" customWidth="1"/>
    <col min="2580" max="2580" width="0" style="15" hidden="1" customWidth="1"/>
    <col min="2581" max="2581" width="1.42578125" style="15" customWidth="1"/>
    <col min="2582" max="2582" width="1.7109375" style="15" customWidth="1"/>
    <col min="2583" max="2816" width="9.140625" style="15"/>
    <col min="2817" max="2817" width="3" style="15" customWidth="1"/>
    <col min="2818" max="2818" width="2" style="15" customWidth="1"/>
    <col min="2819" max="2820" width="10" style="15" customWidth="1"/>
    <col min="2821" max="2821" width="0.28515625" style="15" customWidth="1"/>
    <col min="2822" max="2822" width="21.85546875" style="15" customWidth="1"/>
    <col min="2823" max="2823" width="0" style="15" hidden="1" customWidth="1"/>
    <col min="2824" max="2824" width="10" style="15" customWidth="1"/>
    <col min="2825" max="2826" width="0" style="15" hidden="1" customWidth="1"/>
    <col min="2827" max="2827" width="11.7109375" style="15" customWidth="1"/>
    <col min="2828" max="2828" width="1.140625" style="15" customWidth="1"/>
    <col min="2829" max="2829" width="2.140625" style="15" customWidth="1"/>
    <col min="2830" max="2830" width="8.85546875" style="15" customWidth="1"/>
    <col min="2831" max="2831" width="7.85546875" style="15" customWidth="1"/>
    <col min="2832" max="2832" width="3.5703125" style="15" customWidth="1"/>
    <col min="2833" max="2833" width="12.5703125" style="15" customWidth="1"/>
    <col min="2834" max="2834" width="23" style="15" customWidth="1"/>
    <col min="2835" max="2835" width="11" style="15" customWidth="1"/>
    <col min="2836" max="2836" width="0" style="15" hidden="1" customWidth="1"/>
    <col min="2837" max="2837" width="1.42578125" style="15" customWidth="1"/>
    <col min="2838" max="2838" width="1.7109375" style="15" customWidth="1"/>
    <col min="2839" max="3072" width="9.140625" style="15"/>
    <col min="3073" max="3073" width="3" style="15" customWidth="1"/>
    <col min="3074" max="3074" width="2" style="15" customWidth="1"/>
    <col min="3075" max="3076" width="10" style="15" customWidth="1"/>
    <col min="3077" max="3077" width="0.28515625" style="15" customWidth="1"/>
    <col min="3078" max="3078" width="21.85546875" style="15" customWidth="1"/>
    <col min="3079" max="3079" width="0" style="15" hidden="1" customWidth="1"/>
    <col min="3080" max="3080" width="10" style="15" customWidth="1"/>
    <col min="3081" max="3082" width="0" style="15" hidden="1" customWidth="1"/>
    <col min="3083" max="3083" width="11.7109375" style="15" customWidth="1"/>
    <col min="3084" max="3084" width="1.140625" style="15" customWidth="1"/>
    <col min="3085" max="3085" width="2.140625" style="15" customWidth="1"/>
    <col min="3086" max="3086" width="8.85546875" style="15" customWidth="1"/>
    <col min="3087" max="3087" width="7.85546875" style="15" customWidth="1"/>
    <col min="3088" max="3088" width="3.5703125" style="15" customWidth="1"/>
    <col min="3089" max="3089" width="12.5703125" style="15" customWidth="1"/>
    <col min="3090" max="3090" width="23" style="15" customWidth="1"/>
    <col min="3091" max="3091" width="11" style="15" customWidth="1"/>
    <col min="3092" max="3092" width="0" style="15" hidden="1" customWidth="1"/>
    <col min="3093" max="3093" width="1.42578125" style="15" customWidth="1"/>
    <col min="3094" max="3094" width="1.7109375" style="15" customWidth="1"/>
    <col min="3095" max="3328" width="9.140625" style="15"/>
    <col min="3329" max="3329" width="3" style="15" customWidth="1"/>
    <col min="3330" max="3330" width="2" style="15" customWidth="1"/>
    <col min="3331" max="3332" width="10" style="15" customWidth="1"/>
    <col min="3333" max="3333" width="0.28515625" style="15" customWidth="1"/>
    <col min="3334" max="3334" width="21.85546875" style="15" customWidth="1"/>
    <col min="3335" max="3335" width="0" style="15" hidden="1" customWidth="1"/>
    <col min="3336" max="3336" width="10" style="15" customWidth="1"/>
    <col min="3337" max="3338" width="0" style="15" hidden="1" customWidth="1"/>
    <col min="3339" max="3339" width="11.7109375" style="15" customWidth="1"/>
    <col min="3340" max="3340" width="1.140625" style="15" customWidth="1"/>
    <col min="3341" max="3341" width="2.140625" style="15" customWidth="1"/>
    <col min="3342" max="3342" width="8.85546875" style="15" customWidth="1"/>
    <col min="3343" max="3343" width="7.85546875" style="15" customWidth="1"/>
    <col min="3344" max="3344" width="3.5703125" style="15" customWidth="1"/>
    <col min="3345" max="3345" width="12.5703125" style="15" customWidth="1"/>
    <col min="3346" max="3346" width="23" style="15" customWidth="1"/>
    <col min="3347" max="3347" width="11" style="15" customWidth="1"/>
    <col min="3348" max="3348" width="0" style="15" hidden="1" customWidth="1"/>
    <col min="3349" max="3349" width="1.42578125" style="15" customWidth="1"/>
    <col min="3350" max="3350" width="1.7109375" style="15" customWidth="1"/>
    <col min="3351" max="3584" width="9.140625" style="15"/>
    <col min="3585" max="3585" width="3" style="15" customWidth="1"/>
    <col min="3586" max="3586" width="2" style="15" customWidth="1"/>
    <col min="3587" max="3588" width="10" style="15" customWidth="1"/>
    <col min="3589" max="3589" width="0.28515625" style="15" customWidth="1"/>
    <col min="3590" max="3590" width="21.85546875" style="15" customWidth="1"/>
    <col min="3591" max="3591" width="0" style="15" hidden="1" customWidth="1"/>
    <col min="3592" max="3592" width="10" style="15" customWidth="1"/>
    <col min="3593" max="3594" width="0" style="15" hidden="1" customWidth="1"/>
    <col min="3595" max="3595" width="11.7109375" style="15" customWidth="1"/>
    <col min="3596" max="3596" width="1.140625" style="15" customWidth="1"/>
    <col min="3597" max="3597" width="2.140625" style="15" customWidth="1"/>
    <col min="3598" max="3598" width="8.85546875" style="15" customWidth="1"/>
    <col min="3599" max="3599" width="7.85546875" style="15" customWidth="1"/>
    <col min="3600" max="3600" width="3.5703125" style="15" customWidth="1"/>
    <col min="3601" max="3601" width="12.5703125" style="15" customWidth="1"/>
    <col min="3602" max="3602" width="23" style="15" customWidth="1"/>
    <col min="3603" max="3603" width="11" style="15" customWidth="1"/>
    <col min="3604" max="3604" width="0" style="15" hidden="1" customWidth="1"/>
    <col min="3605" max="3605" width="1.42578125" style="15" customWidth="1"/>
    <col min="3606" max="3606" width="1.7109375" style="15" customWidth="1"/>
    <col min="3607" max="3840" width="9.140625" style="15"/>
    <col min="3841" max="3841" width="3" style="15" customWidth="1"/>
    <col min="3842" max="3842" width="2" style="15" customWidth="1"/>
    <col min="3843" max="3844" width="10" style="15" customWidth="1"/>
    <col min="3845" max="3845" width="0.28515625" style="15" customWidth="1"/>
    <col min="3846" max="3846" width="21.85546875" style="15" customWidth="1"/>
    <col min="3847" max="3847" width="0" style="15" hidden="1" customWidth="1"/>
    <col min="3848" max="3848" width="10" style="15" customWidth="1"/>
    <col min="3849" max="3850" width="0" style="15" hidden="1" customWidth="1"/>
    <col min="3851" max="3851" width="11.7109375" style="15" customWidth="1"/>
    <col min="3852" max="3852" width="1.140625" style="15" customWidth="1"/>
    <col min="3853" max="3853" width="2.140625" style="15" customWidth="1"/>
    <col min="3854" max="3854" width="8.85546875" style="15" customWidth="1"/>
    <col min="3855" max="3855" width="7.85546875" style="15" customWidth="1"/>
    <col min="3856" max="3856" width="3.5703125" style="15" customWidth="1"/>
    <col min="3857" max="3857" width="12.5703125" style="15" customWidth="1"/>
    <col min="3858" max="3858" width="23" style="15" customWidth="1"/>
    <col min="3859" max="3859" width="11" style="15" customWidth="1"/>
    <col min="3860" max="3860" width="0" style="15" hidden="1" customWidth="1"/>
    <col min="3861" max="3861" width="1.42578125" style="15" customWidth="1"/>
    <col min="3862" max="3862" width="1.7109375" style="15" customWidth="1"/>
    <col min="3863" max="4096" width="9.140625" style="15"/>
    <col min="4097" max="4097" width="3" style="15" customWidth="1"/>
    <col min="4098" max="4098" width="2" style="15" customWidth="1"/>
    <col min="4099" max="4100" width="10" style="15" customWidth="1"/>
    <col min="4101" max="4101" width="0.28515625" style="15" customWidth="1"/>
    <col min="4102" max="4102" width="21.85546875" style="15" customWidth="1"/>
    <col min="4103" max="4103" width="0" style="15" hidden="1" customWidth="1"/>
    <col min="4104" max="4104" width="10" style="15" customWidth="1"/>
    <col min="4105" max="4106" width="0" style="15" hidden="1" customWidth="1"/>
    <col min="4107" max="4107" width="11.7109375" style="15" customWidth="1"/>
    <col min="4108" max="4108" width="1.140625" style="15" customWidth="1"/>
    <col min="4109" max="4109" width="2.140625" style="15" customWidth="1"/>
    <col min="4110" max="4110" width="8.85546875" style="15" customWidth="1"/>
    <col min="4111" max="4111" width="7.85546875" style="15" customWidth="1"/>
    <col min="4112" max="4112" width="3.5703125" style="15" customWidth="1"/>
    <col min="4113" max="4113" width="12.5703125" style="15" customWidth="1"/>
    <col min="4114" max="4114" width="23" style="15" customWidth="1"/>
    <col min="4115" max="4115" width="11" style="15" customWidth="1"/>
    <col min="4116" max="4116" width="0" style="15" hidden="1" customWidth="1"/>
    <col min="4117" max="4117" width="1.42578125" style="15" customWidth="1"/>
    <col min="4118" max="4118" width="1.7109375" style="15" customWidth="1"/>
    <col min="4119" max="4352" width="9.140625" style="15"/>
    <col min="4353" max="4353" width="3" style="15" customWidth="1"/>
    <col min="4354" max="4354" width="2" style="15" customWidth="1"/>
    <col min="4355" max="4356" width="10" style="15" customWidth="1"/>
    <col min="4357" max="4357" width="0.28515625" style="15" customWidth="1"/>
    <col min="4358" max="4358" width="21.85546875" style="15" customWidth="1"/>
    <col min="4359" max="4359" width="0" style="15" hidden="1" customWidth="1"/>
    <col min="4360" max="4360" width="10" style="15" customWidth="1"/>
    <col min="4361" max="4362" width="0" style="15" hidden="1" customWidth="1"/>
    <col min="4363" max="4363" width="11.7109375" style="15" customWidth="1"/>
    <col min="4364" max="4364" width="1.140625" style="15" customWidth="1"/>
    <col min="4365" max="4365" width="2.140625" style="15" customWidth="1"/>
    <col min="4366" max="4366" width="8.85546875" style="15" customWidth="1"/>
    <col min="4367" max="4367" width="7.85546875" style="15" customWidth="1"/>
    <col min="4368" max="4368" width="3.5703125" style="15" customWidth="1"/>
    <col min="4369" max="4369" width="12.5703125" style="15" customWidth="1"/>
    <col min="4370" max="4370" width="23" style="15" customWidth="1"/>
    <col min="4371" max="4371" width="11" style="15" customWidth="1"/>
    <col min="4372" max="4372" width="0" style="15" hidden="1" customWidth="1"/>
    <col min="4373" max="4373" width="1.42578125" style="15" customWidth="1"/>
    <col min="4374" max="4374" width="1.7109375" style="15" customWidth="1"/>
    <col min="4375" max="4608" width="9.140625" style="15"/>
    <col min="4609" max="4609" width="3" style="15" customWidth="1"/>
    <col min="4610" max="4610" width="2" style="15" customWidth="1"/>
    <col min="4611" max="4612" width="10" style="15" customWidth="1"/>
    <col min="4613" max="4613" width="0.28515625" style="15" customWidth="1"/>
    <col min="4614" max="4614" width="21.85546875" style="15" customWidth="1"/>
    <col min="4615" max="4615" width="0" style="15" hidden="1" customWidth="1"/>
    <col min="4616" max="4616" width="10" style="15" customWidth="1"/>
    <col min="4617" max="4618" width="0" style="15" hidden="1" customWidth="1"/>
    <col min="4619" max="4619" width="11.7109375" style="15" customWidth="1"/>
    <col min="4620" max="4620" width="1.140625" style="15" customWidth="1"/>
    <col min="4621" max="4621" width="2.140625" style="15" customWidth="1"/>
    <col min="4622" max="4622" width="8.85546875" style="15" customWidth="1"/>
    <col min="4623" max="4623" width="7.85546875" style="15" customWidth="1"/>
    <col min="4624" max="4624" width="3.5703125" style="15" customWidth="1"/>
    <col min="4625" max="4625" width="12.5703125" style="15" customWidth="1"/>
    <col min="4626" max="4626" width="23" style="15" customWidth="1"/>
    <col min="4627" max="4627" width="11" style="15" customWidth="1"/>
    <col min="4628" max="4628" width="0" style="15" hidden="1" customWidth="1"/>
    <col min="4629" max="4629" width="1.42578125" style="15" customWidth="1"/>
    <col min="4630" max="4630" width="1.7109375" style="15" customWidth="1"/>
    <col min="4631" max="4864" width="9.140625" style="15"/>
    <col min="4865" max="4865" width="3" style="15" customWidth="1"/>
    <col min="4866" max="4866" width="2" style="15" customWidth="1"/>
    <col min="4867" max="4868" width="10" style="15" customWidth="1"/>
    <col min="4869" max="4869" width="0.28515625" style="15" customWidth="1"/>
    <col min="4870" max="4870" width="21.85546875" style="15" customWidth="1"/>
    <col min="4871" max="4871" width="0" style="15" hidden="1" customWidth="1"/>
    <col min="4872" max="4872" width="10" style="15" customWidth="1"/>
    <col min="4873" max="4874" width="0" style="15" hidden="1" customWidth="1"/>
    <col min="4875" max="4875" width="11.7109375" style="15" customWidth="1"/>
    <col min="4876" max="4876" width="1.140625" style="15" customWidth="1"/>
    <col min="4877" max="4877" width="2.140625" style="15" customWidth="1"/>
    <col min="4878" max="4878" width="8.85546875" style="15" customWidth="1"/>
    <col min="4879" max="4879" width="7.85546875" style="15" customWidth="1"/>
    <col min="4880" max="4880" width="3.5703125" style="15" customWidth="1"/>
    <col min="4881" max="4881" width="12.5703125" style="15" customWidth="1"/>
    <col min="4882" max="4882" width="23" style="15" customWidth="1"/>
    <col min="4883" max="4883" width="11" style="15" customWidth="1"/>
    <col min="4884" max="4884" width="0" style="15" hidden="1" customWidth="1"/>
    <col min="4885" max="4885" width="1.42578125" style="15" customWidth="1"/>
    <col min="4886" max="4886" width="1.7109375" style="15" customWidth="1"/>
    <col min="4887" max="5120" width="9.140625" style="15"/>
    <col min="5121" max="5121" width="3" style="15" customWidth="1"/>
    <col min="5122" max="5122" width="2" style="15" customWidth="1"/>
    <col min="5123" max="5124" width="10" style="15" customWidth="1"/>
    <col min="5125" max="5125" width="0.28515625" style="15" customWidth="1"/>
    <col min="5126" max="5126" width="21.85546875" style="15" customWidth="1"/>
    <col min="5127" max="5127" width="0" style="15" hidden="1" customWidth="1"/>
    <col min="5128" max="5128" width="10" style="15" customWidth="1"/>
    <col min="5129" max="5130" width="0" style="15" hidden="1" customWidth="1"/>
    <col min="5131" max="5131" width="11.7109375" style="15" customWidth="1"/>
    <col min="5132" max="5132" width="1.140625" style="15" customWidth="1"/>
    <col min="5133" max="5133" width="2.140625" style="15" customWidth="1"/>
    <col min="5134" max="5134" width="8.85546875" style="15" customWidth="1"/>
    <col min="5135" max="5135" width="7.85546875" style="15" customWidth="1"/>
    <col min="5136" max="5136" width="3.5703125" style="15" customWidth="1"/>
    <col min="5137" max="5137" width="12.5703125" style="15" customWidth="1"/>
    <col min="5138" max="5138" width="23" style="15" customWidth="1"/>
    <col min="5139" max="5139" width="11" style="15" customWidth="1"/>
    <col min="5140" max="5140" width="0" style="15" hidden="1" customWidth="1"/>
    <col min="5141" max="5141" width="1.42578125" style="15" customWidth="1"/>
    <col min="5142" max="5142" width="1.7109375" style="15" customWidth="1"/>
    <col min="5143" max="5376" width="9.140625" style="15"/>
    <col min="5377" max="5377" width="3" style="15" customWidth="1"/>
    <col min="5378" max="5378" width="2" style="15" customWidth="1"/>
    <col min="5379" max="5380" width="10" style="15" customWidth="1"/>
    <col min="5381" max="5381" width="0.28515625" style="15" customWidth="1"/>
    <col min="5382" max="5382" width="21.85546875" style="15" customWidth="1"/>
    <col min="5383" max="5383" width="0" style="15" hidden="1" customWidth="1"/>
    <col min="5384" max="5384" width="10" style="15" customWidth="1"/>
    <col min="5385" max="5386" width="0" style="15" hidden="1" customWidth="1"/>
    <col min="5387" max="5387" width="11.7109375" style="15" customWidth="1"/>
    <col min="5388" max="5388" width="1.140625" style="15" customWidth="1"/>
    <col min="5389" max="5389" width="2.140625" style="15" customWidth="1"/>
    <col min="5390" max="5390" width="8.85546875" style="15" customWidth="1"/>
    <col min="5391" max="5391" width="7.85546875" style="15" customWidth="1"/>
    <col min="5392" max="5392" width="3.5703125" style="15" customWidth="1"/>
    <col min="5393" max="5393" width="12.5703125" style="15" customWidth="1"/>
    <col min="5394" max="5394" width="23" style="15" customWidth="1"/>
    <col min="5395" max="5395" width="11" style="15" customWidth="1"/>
    <col min="5396" max="5396" width="0" style="15" hidden="1" customWidth="1"/>
    <col min="5397" max="5397" width="1.42578125" style="15" customWidth="1"/>
    <col min="5398" max="5398" width="1.7109375" style="15" customWidth="1"/>
    <col min="5399" max="5632" width="9.140625" style="15"/>
    <col min="5633" max="5633" width="3" style="15" customWidth="1"/>
    <col min="5634" max="5634" width="2" style="15" customWidth="1"/>
    <col min="5635" max="5636" width="10" style="15" customWidth="1"/>
    <col min="5637" max="5637" width="0.28515625" style="15" customWidth="1"/>
    <col min="5638" max="5638" width="21.85546875" style="15" customWidth="1"/>
    <col min="5639" max="5639" width="0" style="15" hidden="1" customWidth="1"/>
    <col min="5640" max="5640" width="10" style="15" customWidth="1"/>
    <col min="5641" max="5642" width="0" style="15" hidden="1" customWidth="1"/>
    <col min="5643" max="5643" width="11.7109375" style="15" customWidth="1"/>
    <col min="5644" max="5644" width="1.140625" style="15" customWidth="1"/>
    <col min="5645" max="5645" width="2.140625" style="15" customWidth="1"/>
    <col min="5646" max="5646" width="8.85546875" style="15" customWidth="1"/>
    <col min="5647" max="5647" width="7.85546875" style="15" customWidth="1"/>
    <col min="5648" max="5648" width="3.5703125" style="15" customWidth="1"/>
    <col min="5649" max="5649" width="12.5703125" style="15" customWidth="1"/>
    <col min="5650" max="5650" width="23" style="15" customWidth="1"/>
    <col min="5651" max="5651" width="11" style="15" customWidth="1"/>
    <col min="5652" max="5652" width="0" style="15" hidden="1" customWidth="1"/>
    <col min="5653" max="5653" width="1.42578125" style="15" customWidth="1"/>
    <col min="5654" max="5654" width="1.7109375" style="15" customWidth="1"/>
    <col min="5655" max="5888" width="9.140625" style="15"/>
    <col min="5889" max="5889" width="3" style="15" customWidth="1"/>
    <col min="5890" max="5890" width="2" style="15" customWidth="1"/>
    <col min="5891" max="5892" width="10" style="15" customWidth="1"/>
    <col min="5893" max="5893" width="0.28515625" style="15" customWidth="1"/>
    <col min="5894" max="5894" width="21.85546875" style="15" customWidth="1"/>
    <col min="5895" max="5895" width="0" style="15" hidden="1" customWidth="1"/>
    <col min="5896" max="5896" width="10" style="15" customWidth="1"/>
    <col min="5897" max="5898" width="0" style="15" hidden="1" customWidth="1"/>
    <col min="5899" max="5899" width="11.7109375" style="15" customWidth="1"/>
    <col min="5900" max="5900" width="1.140625" style="15" customWidth="1"/>
    <col min="5901" max="5901" width="2.140625" style="15" customWidth="1"/>
    <col min="5902" max="5902" width="8.85546875" style="15" customWidth="1"/>
    <col min="5903" max="5903" width="7.85546875" style="15" customWidth="1"/>
    <col min="5904" max="5904" width="3.5703125" style="15" customWidth="1"/>
    <col min="5905" max="5905" width="12.5703125" style="15" customWidth="1"/>
    <col min="5906" max="5906" width="23" style="15" customWidth="1"/>
    <col min="5907" max="5907" width="11" style="15" customWidth="1"/>
    <col min="5908" max="5908" width="0" style="15" hidden="1" customWidth="1"/>
    <col min="5909" max="5909" width="1.42578125" style="15" customWidth="1"/>
    <col min="5910" max="5910" width="1.7109375" style="15" customWidth="1"/>
    <col min="5911" max="6144" width="9.140625" style="15"/>
    <col min="6145" max="6145" width="3" style="15" customWidth="1"/>
    <col min="6146" max="6146" width="2" style="15" customWidth="1"/>
    <col min="6147" max="6148" width="10" style="15" customWidth="1"/>
    <col min="6149" max="6149" width="0.28515625" style="15" customWidth="1"/>
    <col min="6150" max="6150" width="21.85546875" style="15" customWidth="1"/>
    <col min="6151" max="6151" width="0" style="15" hidden="1" customWidth="1"/>
    <col min="6152" max="6152" width="10" style="15" customWidth="1"/>
    <col min="6153" max="6154" width="0" style="15" hidden="1" customWidth="1"/>
    <col min="6155" max="6155" width="11.7109375" style="15" customWidth="1"/>
    <col min="6156" max="6156" width="1.140625" style="15" customWidth="1"/>
    <col min="6157" max="6157" width="2.140625" style="15" customWidth="1"/>
    <col min="6158" max="6158" width="8.85546875" style="15" customWidth="1"/>
    <col min="6159" max="6159" width="7.85546875" style="15" customWidth="1"/>
    <col min="6160" max="6160" width="3.5703125" style="15" customWidth="1"/>
    <col min="6161" max="6161" width="12.5703125" style="15" customWidth="1"/>
    <col min="6162" max="6162" width="23" style="15" customWidth="1"/>
    <col min="6163" max="6163" width="11" style="15" customWidth="1"/>
    <col min="6164" max="6164" width="0" style="15" hidden="1" customWidth="1"/>
    <col min="6165" max="6165" width="1.42578125" style="15" customWidth="1"/>
    <col min="6166" max="6166" width="1.7109375" style="15" customWidth="1"/>
    <col min="6167" max="6400" width="9.140625" style="15"/>
    <col min="6401" max="6401" width="3" style="15" customWidth="1"/>
    <col min="6402" max="6402" width="2" style="15" customWidth="1"/>
    <col min="6403" max="6404" width="10" style="15" customWidth="1"/>
    <col min="6405" max="6405" width="0.28515625" style="15" customWidth="1"/>
    <col min="6406" max="6406" width="21.85546875" style="15" customWidth="1"/>
    <col min="6407" max="6407" width="0" style="15" hidden="1" customWidth="1"/>
    <col min="6408" max="6408" width="10" style="15" customWidth="1"/>
    <col min="6409" max="6410" width="0" style="15" hidden="1" customWidth="1"/>
    <col min="6411" max="6411" width="11.7109375" style="15" customWidth="1"/>
    <col min="6412" max="6412" width="1.140625" style="15" customWidth="1"/>
    <col min="6413" max="6413" width="2.140625" style="15" customWidth="1"/>
    <col min="6414" max="6414" width="8.85546875" style="15" customWidth="1"/>
    <col min="6415" max="6415" width="7.85546875" style="15" customWidth="1"/>
    <col min="6416" max="6416" width="3.5703125" style="15" customWidth="1"/>
    <col min="6417" max="6417" width="12.5703125" style="15" customWidth="1"/>
    <col min="6418" max="6418" width="23" style="15" customWidth="1"/>
    <col min="6419" max="6419" width="11" style="15" customWidth="1"/>
    <col min="6420" max="6420" width="0" style="15" hidden="1" customWidth="1"/>
    <col min="6421" max="6421" width="1.42578125" style="15" customWidth="1"/>
    <col min="6422" max="6422" width="1.7109375" style="15" customWidth="1"/>
    <col min="6423" max="6656" width="9.140625" style="15"/>
    <col min="6657" max="6657" width="3" style="15" customWidth="1"/>
    <col min="6658" max="6658" width="2" style="15" customWidth="1"/>
    <col min="6659" max="6660" width="10" style="15" customWidth="1"/>
    <col min="6661" max="6661" width="0.28515625" style="15" customWidth="1"/>
    <col min="6662" max="6662" width="21.85546875" style="15" customWidth="1"/>
    <col min="6663" max="6663" width="0" style="15" hidden="1" customWidth="1"/>
    <col min="6664" max="6664" width="10" style="15" customWidth="1"/>
    <col min="6665" max="6666" width="0" style="15" hidden="1" customWidth="1"/>
    <col min="6667" max="6667" width="11.7109375" style="15" customWidth="1"/>
    <col min="6668" max="6668" width="1.140625" style="15" customWidth="1"/>
    <col min="6669" max="6669" width="2.140625" style="15" customWidth="1"/>
    <col min="6670" max="6670" width="8.85546875" style="15" customWidth="1"/>
    <col min="6671" max="6671" width="7.85546875" style="15" customWidth="1"/>
    <col min="6672" max="6672" width="3.5703125" style="15" customWidth="1"/>
    <col min="6673" max="6673" width="12.5703125" style="15" customWidth="1"/>
    <col min="6674" max="6674" width="23" style="15" customWidth="1"/>
    <col min="6675" max="6675" width="11" style="15" customWidth="1"/>
    <col min="6676" max="6676" width="0" style="15" hidden="1" customWidth="1"/>
    <col min="6677" max="6677" width="1.42578125" style="15" customWidth="1"/>
    <col min="6678" max="6678" width="1.7109375" style="15" customWidth="1"/>
    <col min="6679" max="6912" width="9.140625" style="15"/>
    <col min="6913" max="6913" width="3" style="15" customWidth="1"/>
    <col min="6914" max="6914" width="2" style="15" customWidth="1"/>
    <col min="6915" max="6916" width="10" style="15" customWidth="1"/>
    <col min="6917" max="6917" width="0.28515625" style="15" customWidth="1"/>
    <col min="6918" max="6918" width="21.85546875" style="15" customWidth="1"/>
    <col min="6919" max="6919" width="0" style="15" hidden="1" customWidth="1"/>
    <col min="6920" max="6920" width="10" style="15" customWidth="1"/>
    <col min="6921" max="6922" width="0" style="15" hidden="1" customWidth="1"/>
    <col min="6923" max="6923" width="11.7109375" style="15" customWidth="1"/>
    <col min="6924" max="6924" width="1.140625" style="15" customWidth="1"/>
    <col min="6925" max="6925" width="2.140625" style="15" customWidth="1"/>
    <col min="6926" max="6926" width="8.85546875" style="15" customWidth="1"/>
    <col min="6927" max="6927" width="7.85546875" style="15" customWidth="1"/>
    <col min="6928" max="6928" width="3.5703125" style="15" customWidth="1"/>
    <col min="6929" max="6929" width="12.5703125" style="15" customWidth="1"/>
    <col min="6930" max="6930" width="23" style="15" customWidth="1"/>
    <col min="6931" max="6931" width="11" style="15" customWidth="1"/>
    <col min="6932" max="6932" width="0" style="15" hidden="1" customWidth="1"/>
    <col min="6933" max="6933" width="1.42578125" style="15" customWidth="1"/>
    <col min="6934" max="6934" width="1.7109375" style="15" customWidth="1"/>
    <col min="6935" max="7168" width="9.140625" style="15"/>
    <col min="7169" max="7169" width="3" style="15" customWidth="1"/>
    <col min="7170" max="7170" width="2" style="15" customWidth="1"/>
    <col min="7171" max="7172" width="10" style="15" customWidth="1"/>
    <col min="7173" max="7173" width="0.28515625" style="15" customWidth="1"/>
    <col min="7174" max="7174" width="21.85546875" style="15" customWidth="1"/>
    <col min="7175" max="7175" width="0" style="15" hidden="1" customWidth="1"/>
    <col min="7176" max="7176" width="10" style="15" customWidth="1"/>
    <col min="7177" max="7178" width="0" style="15" hidden="1" customWidth="1"/>
    <col min="7179" max="7179" width="11.7109375" style="15" customWidth="1"/>
    <col min="7180" max="7180" width="1.140625" style="15" customWidth="1"/>
    <col min="7181" max="7181" width="2.140625" style="15" customWidth="1"/>
    <col min="7182" max="7182" width="8.85546875" style="15" customWidth="1"/>
    <col min="7183" max="7183" width="7.85546875" style="15" customWidth="1"/>
    <col min="7184" max="7184" width="3.5703125" style="15" customWidth="1"/>
    <col min="7185" max="7185" width="12.5703125" style="15" customWidth="1"/>
    <col min="7186" max="7186" width="23" style="15" customWidth="1"/>
    <col min="7187" max="7187" width="11" style="15" customWidth="1"/>
    <col min="7188" max="7188" width="0" style="15" hidden="1" customWidth="1"/>
    <col min="7189" max="7189" width="1.42578125" style="15" customWidth="1"/>
    <col min="7190" max="7190" width="1.7109375" style="15" customWidth="1"/>
    <col min="7191" max="7424" width="9.140625" style="15"/>
    <col min="7425" max="7425" width="3" style="15" customWidth="1"/>
    <col min="7426" max="7426" width="2" style="15" customWidth="1"/>
    <col min="7427" max="7428" width="10" style="15" customWidth="1"/>
    <col min="7429" max="7429" width="0.28515625" style="15" customWidth="1"/>
    <col min="7430" max="7430" width="21.85546875" style="15" customWidth="1"/>
    <col min="7431" max="7431" width="0" style="15" hidden="1" customWidth="1"/>
    <col min="7432" max="7432" width="10" style="15" customWidth="1"/>
    <col min="7433" max="7434" width="0" style="15" hidden="1" customWidth="1"/>
    <col min="7435" max="7435" width="11.7109375" style="15" customWidth="1"/>
    <col min="7436" max="7436" width="1.140625" style="15" customWidth="1"/>
    <col min="7437" max="7437" width="2.140625" style="15" customWidth="1"/>
    <col min="7438" max="7438" width="8.85546875" style="15" customWidth="1"/>
    <col min="7439" max="7439" width="7.85546875" style="15" customWidth="1"/>
    <col min="7440" max="7440" width="3.5703125" style="15" customWidth="1"/>
    <col min="7441" max="7441" width="12.5703125" style="15" customWidth="1"/>
    <col min="7442" max="7442" width="23" style="15" customWidth="1"/>
    <col min="7443" max="7443" width="11" style="15" customWidth="1"/>
    <col min="7444" max="7444" width="0" style="15" hidden="1" customWidth="1"/>
    <col min="7445" max="7445" width="1.42578125" style="15" customWidth="1"/>
    <col min="7446" max="7446" width="1.7109375" style="15" customWidth="1"/>
    <col min="7447" max="7680" width="9.140625" style="15"/>
    <col min="7681" max="7681" width="3" style="15" customWidth="1"/>
    <col min="7682" max="7682" width="2" style="15" customWidth="1"/>
    <col min="7683" max="7684" width="10" style="15" customWidth="1"/>
    <col min="7685" max="7685" width="0.28515625" style="15" customWidth="1"/>
    <col min="7686" max="7686" width="21.85546875" style="15" customWidth="1"/>
    <col min="7687" max="7687" width="0" style="15" hidden="1" customWidth="1"/>
    <col min="7688" max="7688" width="10" style="15" customWidth="1"/>
    <col min="7689" max="7690" width="0" style="15" hidden="1" customWidth="1"/>
    <col min="7691" max="7691" width="11.7109375" style="15" customWidth="1"/>
    <col min="7692" max="7692" width="1.140625" style="15" customWidth="1"/>
    <col min="7693" max="7693" width="2.140625" style="15" customWidth="1"/>
    <col min="7694" max="7694" width="8.85546875" style="15" customWidth="1"/>
    <col min="7695" max="7695" width="7.85546875" style="15" customWidth="1"/>
    <col min="7696" max="7696" width="3.5703125" style="15" customWidth="1"/>
    <col min="7697" max="7697" width="12.5703125" style="15" customWidth="1"/>
    <col min="7698" max="7698" width="23" style="15" customWidth="1"/>
    <col min="7699" max="7699" width="11" style="15" customWidth="1"/>
    <col min="7700" max="7700" width="0" style="15" hidden="1" customWidth="1"/>
    <col min="7701" max="7701" width="1.42578125" style="15" customWidth="1"/>
    <col min="7702" max="7702" width="1.7109375" style="15" customWidth="1"/>
    <col min="7703" max="7936" width="9.140625" style="15"/>
    <col min="7937" max="7937" width="3" style="15" customWidth="1"/>
    <col min="7938" max="7938" width="2" style="15" customWidth="1"/>
    <col min="7939" max="7940" width="10" style="15" customWidth="1"/>
    <col min="7941" max="7941" width="0.28515625" style="15" customWidth="1"/>
    <col min="7942" max="7942" width="21.85546875" style="15" customWidth="1"/>
    <col min="7943" max="7943" width="0" style="15" hidden="1" customWidth="1"/>
    <col min="7944" max="7944" width="10" style="15" customWidth="1"/>
    <col min="7945" max="7946" width="0" style="15" hidden="1" customWidth="1"/>
    <col min="7947" max="7947" width="11.7109375" style="15" customWidth="1"/>
    <col min="7948" max="7948" width="1.140625" style="15" customWidth="1"/>
    <col min="7949" max="7949" width="2.140625" style="15" customWidth="1"/>
    <col min="7950" max="7950" width="8.85546875" style="15" customWidth="1"/>
    <col min="7951" max="7951" width="7.85546875" style="15" customWidth="1"/>
    <col min="7952" max="7952" width="3.5703125" style="15" customWidth="1"/>
    <col min="7953" max="7953" width="12.5703125" style="15" customWidth="1"/>
    <col min="7954" max="7954" width="23" style="15" customWidth="1"/>
    <col min="7955" max="7955" width="11" style="15" customWidth="1"/>
    <col min="7956" max="7956" width="0" style="15" hidden="1" customWidth="1"/>
    <col min="7957" max="7957" width="1.42578125" style="15" customWidth="1"/>
    <col min="7958" max="7958" width="1.7109375" style="15" customWidth="1"/>
    <col min="7959" max="8192" width="9.140625" style="15"/>
    <col min="8193" max="8193" width="3" style="15" customWidth="1"/>
    <col min="8194" max="8194" width="2" style="15" customWidth="1"/>
    <col min="8195" max="8196" width="10" style="15" customWidth="1"/>
    <col min="8197" max="8197" width="0.28515625" style="15" customWidth="1"/>
    <col min="8198" max="8198" width="21.85546875" style="15" customWidth="1"/>
    <col min="8199" max="8199" width="0" style="15" hidden="1" customWidth="1"/>
    <col min="8200" max="8200" width="10" style="15" customWidth="1"/>
    <col min="8201" max="8202" width="0" style="15" hidden="1" customWidth="1"/>
    <col min="8203" max="8203" width="11.7109375" style="15" customWidth="1"/>
    <col min="8204" max="8204" width="1.140625" style="15" customWidth="1"/>
    <col min="8205" max="8205" width="2.140625" style="15" customWidth="1"/>
    <col min="8206" max="8206" width="8.85546875" style="15" customWidth="1"/>
    <col min="8207" max="8207" width="7.85546875" style="15" customWidth="1"/>
    <col min="8208" max="8208" width="3.5703125" style="15" customWidth="1"/>
    <col min="8209" max="8209" width="12.5703125" style="15" customWidth="1"/>
    <col min="8210" max="8210" width="23" style="15" customWidth="1"/>
    <col min="8211" max="8211" width="11" style="15" customWidth="1"/>
    <col min="8212" max="8212" width="0" style="15" hidden="1" customWidth="1"/>
    <col min="8213" max="8213" width="1.42578125" style="15" customWidth="1"/>
    <col min="8214" max="8214" width="1.7109375" style="15" customWidth="1"/>
    <col min="8215" max="8448" width="9.140625" style="15"/>
    <col min="8449" max="8449" width="3" style="15" customWidth="1"/>
    <col min="8450" max="8450" width="2" style="15" customWidth="1"/>
    <col min="8451" max="8452" width="10" style="15" customWidth="1"/>
    <col min="8453" max="8453" width="0.28515625" style="15" customWidth="1"/>
    <col min="8454" max="8454" width="21.85546875" style="15" customWidth="1"/>
    <col min="8455" max="8455" width="0" style="15" hidden="1" customWidth="1"/>
    <col min="8456" max="8456" width="10" style="15" customWidth="1"/>
    <col min="8457" max="8458" width="0" style="15" hidden="1" customWidth="1"/>
    <col min="8459" max="8459" width="11.7109375" style="15" customWidth="1"/>
    <col min="8460" max="8460" width="1.140625" style="15" customWidth="1"/>
    <col min="8461" max="8461" width="2.140625" style="15" customWidth="1"/>
    <col min="8462" max="8462" width="8.85546875" style="15" customWidth="1"/>
    <col min="8463" max="8463" width="7.85546875" style="15" customWidth="1"/>
    <col min="8464" max="8464" width="3.5703125" style="15" customWidth="1"/>
    <col min="8465" max="8465" width="12.5703125" style="15" customWidth="1"/>
    <col min="8466" max="8466" width="23" style="15" customWidth="1"/>
    <col min="8467" max="8467" width="11" style="15" customWidth="1"/>
    <col min="8468" max="8468" width="0" style="15" hidden="1" customWidth="1"/>
    <col min="8469" max="8469" width="1.42578125" style="15" customWidth="1"/>
    <col min="8470" max="8470" width="1.7109375" style="15" customWidth="1"/>
    <col min="8471" max="8704" width="9.140625" style="15"/>
    <col min="8705" max="8705" width="3" style="15" customWidth="1"/>
    <col min="8706" max="8706" width="2" style="15" customWidth="1"/>
    <col min="8707" max="8708" width="10" style="15" customWidth="1"/>
    <col min="8709" max="8709" width="0.28515625" style="15" customWidth="1"/>
    <col min="8710" max="8710" width="21.85546875" style="15" customWidth="1"/>
    <col min="8711" max="8711" width="0" style="15" hidden="1" customWidth="1"/>
    <col min="8712" max="8712" width="10" style="15" customWidth="1"/>
    <col min="8713" max="8714" width="0" style="15" hidden="1" customWidth="1"/>
    <col min="8715" max="8715" width="11.7109375" style="15" customWidth="1"/>
    <col min="8716" max="8716" width="1.140625" style="15" customWidth="1"/>
    <col min="8717" max="8717" width="2.140625" style="15" customWidth="1"/>
    <col min="8718" max="8718" width="8.85546875" style="15" customWidth="1"/>
    <col min="8719" max="8719" width="7.85546875" style="15" customWidth="1"/>
    <col min="8720" max="8720" width="3.5703125" style="15" customWidth="1"/>
    <col min="8721" max="8721" width="12.5703125" style="15" customWidth="1"/>
    <col min="8722" max="8722" width="23" style="15" customWidth="1"/>
    <col min="8723" max="8723" width="11" style="15" customWidth="1"/>
    <col min="8724" max="8724" width="0" style="15" hidden="1" customWidth="1"/>
    <col min="8725" max="8725" width="1.42578125" style="15" customWidth="1"/>
    <col min="8726" max="8726" width="1.7109375" style="15" customWidth="1"/>
    <col min="8727" max="8960" width="9.140625" style="15"/>
    <col min="8961" max="8961" width="3" style="15" customWidth="1"/>
    <col min="8962" max="8962" width="2" style="15" customWidth="1"/>
    <col min="8963" max="8964" width="10" style="15" customWidth="1"/>
    <col min="8965" max="8965" width="0.28515625" style="15" customWidth="1"/>
    <col min="8966" max="8966" width="21.85546875" style="15" customWidth="1"/>
    <col min="8967" max="8967" width="0" style="15" hidden="1" customWidth="1"/>
    <col min="8968" max="8968" width="10" style="15" customWidth="1"/>
    <col min="8969" max="8970" width="0" style="15" hidden="1" customWidth="1"/>
    <col min="8971" max="8971" width="11.7109375" style="15" customWidth="1"/>
    <col min="8972" max="8972" width="1.140625" style="15" customWidth="1"/>
    <col min="8973" max="8973" width="2.140625" style="15" customWidth="1"/>
    <col min="8974" max="8974" width="8.85546875" style="15" customWidth="1"/>
    <col min="8975" max="8975" width="7.85546875" style="15" customWidth="1"/>
    <col min="8976" max="8976" width="3.5703125" style="15" customWidth="1"/>
    <col min="8977" max="8977" width="12.5703125" style="15" customWidth="1"/>
    <col min="8978" max="8978" width="23" style="15" customWidth="1"/>
    <col min="8979" max="8979" width="11" style="15" customWidth="1"/>
    <col min="8980" max="8980" width="0" style="15" hidden="1" customWidth="1"/>
    <col min="8981" max="8981" width="1.42578125" style="15" customWidth="1"/>
    <col min="8982" max="8982" width="1.7109375" style="15" customWidth="1"/>
    <col min="8983" max="9216" width="9.140625" style="15"/>
    <col min="9217" max="9217" width="3" style="15" customWidth="1"/>
    <col min="9218" max="9218" width="2" style="15" customWidth="1"/>
    <col min="9219" max="9220" width="10" style="15" customWidth="1"/>
    <col min="9221" max="9221" width="0.28515625" style="15" customWidth="1"/>
    <col min="9222" max="9222" width="21.85546875" style="15" customWidth="1"/>
    <col min="9223" max="9223" width="0" style="15" hidden="1" customWidth="1"/>
    <col min="9224" max="9224" width="10" style="15" customWidth="1"/>
    <col min="9225" max="9226" width="0" style="15" hidden="1" customWidth="1"/>
    <col min="9227" max="9227" width="11.7109375" style="15" customWidth="1"/>
    <col min="9228" max="9228" width="1.140625" style="15" customWidth="1"/>
    <col min="9229" max="9229" width="2.140625" style="15" customWidth="1"/>
    <col min="9230" max="9230" width="8.85546875" style="15" customWidth="1"/>
    <col min="9231" max="9231" width="7.85546875" style="15" customWidth="1"/>
    <col min="9232" max="9232" width="3.5703125" style="15" customWidth="1"/>
    <col min="9233" max="9233" width="12.5703125" style="15" customWidth="1"/>
    <col min="9234" max="9234" width="23" style="15" customWidth="1"/>
    <col min="9235" max="9235" width="11" style="15" customWidth="1"/>
    <col min="9236" max="9236" width="0" style="15" hidden="1" customWidth="1"/>
    <col min="9237" max="9237" width="1.42578125" style="15" customWidth="1"/>
    <col min="9238" max="9238" width="1.7109375" style="15" customWidth="1"/>
    <col min="9239" max="9472" width="9.140625" style="15"/>
    <col min="9473" max="9473" width="3" style="15" customWidth="1"/>
    <col min="9474" max="9474" width="2" style="15" customWidth="1"/>
    <col min="9475" max="9476" width="10" style="15" customWidth="1"/>
    <col min="9477" max="9477" width="0.28515625" style="15" customWidth="1"/>
    <col min="9478" max="9478" width="21.85546875" style="15" customWidth="1"/>
    <col min="9479" max="9479" width="0" style="15" hidden="1" customWidth="1"/>
    <col min="9480" max="9480" width="10" style="15" customWidth="1"/>
    <col min="9481" max="9482" width="0" style="15" hidden="1" customWidth="1"/>
    <col min="9483" max="9483" width="11.7109375" style="15" customWidth="1"/>
    <col min="9484" max="9484" width="1.140625" style="15" customWidth="1"/>
    <col min="9485" max="9485" width="2.140625" style="15" customWidth="1"/>
    <col min="9486" max="9486" width="8.85546875" style="15" customWidth="1"/>
    <col min="9487" max="9487" width="7.85546875" style="15" customWidth="1"/>
    <col min="9488" max="9488" width="3.5703125" style="15" customWidth="1"/>
    <col min="9489" max="9489" width="12.5703125" style="15" customWidth="1"/>
    <col min="9490" max="9490" width="23" style="15" customWidth="1"/>
    <col min="9491" max="9491" width="11" style="15" customWidth="1"/>
    <col min="9492" max="9492" width="0" style="15" hidden="1" customWidth="1"/>
    <col min="9493" max="9493" width="1.42578125" style="15" customWidth="1"/>
    <col min="9494" max="9494" width="1.7109375" style="15" customWidth="1"/>
    <col min="9495" max="9728" width="9.140625" style="15"/>
    <col min="9729" max="9729" width="3" style="15" customWidth="1"/>
    <col min="9730" max="9730" width="2" style="15" customWidth="1"/>
    <col min="9731" max="9732" width="10" style="15" customWidth="1"/>
    <col min="9733" max="9733" width="0.28515625" style="15" customWidth="1"/>
    <col min="9734" max="9734" width="21.85546875" style="15" customWidth="1"/>
    <col min="9735" max="9735" width="0" style="15" hidden="1" customWidth="1"/>
    <col min="9736" max="9736" width="10" style="15" customWidth="1"/>
    <col min="9737" max="9738" width="0" style="15" hidden="1" customWidth="1"/>
    <col min="9739" max="9739" width="11.7109375" style="15" customWidth="1"/>
    <col min="9740" max="9740" width="1.140625" style="15" customWidth="1"/>
    <col min="9741" max="9741" width="2.140625" style="15" customWidth="1"/>
    <col min="9742" max="9742" width="8.85546875" style="15" customWidth="1"/>
    <col min="9743" max="9743" width="7.85546875" style="15" customWidth="1"/>
    <col min="9744" max="9744" width="3.5703125" style="15" customWidth="1"/>
    <col min="9745" max="9745" width="12.5703125" style="15" customWidth="1"/>
    <col min="9746" max="9746" width="23" style="15" customWidth="1"/>
    <col min="9747" max="9747" width="11" style="15" customWidth="1"/>
    <col min="9748" max="9748" width="0" style="15" hidden="1" customWidth="1"/>
    <col min="9749" max="9749" width="1.42578125" style="15" customWidth="1"/>
    <col min="9750" max="9750" width="1.7109375" style="15" customWidth="1"/>
    <col min="9751" max="9984" width="9.140625" style="15"/>
    <col min="9985" max="9985" width="3" style="15" customWidth="1"/>
    <col min="9986" max="9986" width="2" style="15" customWidth="1"/>
    <col min="9987" max="9988" width="10" style="15" customWidth="1"/>
    <col min="9989" max="9989" width="0.28515625" style="15" customWidth="1"/>
    <col min="9990" max="9990" width="21.85546875" style="15" customWidth="1"/>
    <col min="9991" max="9991" width="0" style="15" hidden="1" customWidth="1"/>
    <col min="9992" max="9992" width="10" style="15" customWidth="1"/>
    <col min="9993" max="9994" width="0" style="15" hidden="1" customWidth="1"/>
    <col min="9995" max="9995" width="11.7109375" style="15" customWidth="1"/>
    <col min="9996" max="9996" width="1.140625" style="15" customWidth="1"/>
    <col min="9997" max="9997" width="2.140625" style="15" customWidth="1"/>
    <col min="9998" max="9998" width="8.85546875" style="15" customWidth="1"/>
    <col min="9999" max="9999" width="7.85546875" style="15" customWidth="1"/>
    <col min="10000" max="10000" width="3.5703125" style="15" customWidth="1"/>
    <col min="10001" max="10001" width="12.5703125" style="15" customWidth="1"/>
    <col min="10002" max="10002" width="23" style="15" customWidth="1"/>
    <col min="10003" max="10003" width="11" style="15" customWidth="1"/>
    <col min="10004" max="10004" width="0" style="15" hidden="1" customWidth="1"/>
    <col min="10005" max="10005" width="1.42578125" style="15" customWidth="1"/>
    <col min="10006" max="10006" width="1.7109375" style="15" customWidth="1"/>
    <col min="10007" max="10240" width="9.140625" style="15"/>
    <col min="10241" max="10241" width="3" style="15" customWidth="1"/>
    <col min="10242" max="10242" width="2" style="15" customWidth="1"/>
    <col min="10243" max="10244" width="10" style="15" customWidth="1"/>
    <col min="10245" max="10245" width="0.28515625" style="15" customWidth="1"/>
    <col min="10246" max="10246" width="21.85546875" style="15" customWidth="1"/>
    <col min="10247" max="10247" width="0" style="15" hidden="1" customWidth="1"/>
    <col min="10248" max="10248" width="10" style="15" customWidth="1"/>
    <col min="10249" max="10250" width="0" style="15" hidden="1" customWidth="1"/>
    <col min="10251" max="10251" width="11.7109375" style="15" customWidth="1"/>
    <col min="10252" max="10252" width="1.140625" style="15" customWidth="1"/>
    <col min="10253" max="10253" width="2.140625" style="15" customWidth="1"/>
    <col min="10254" max="10254" width="8.85546875" style="15" customWidth="1"/>
    <col min="10255" max="10255" width="7.85546875" style="15" customWidth="1"/>
    <col min="10256" max="10256" width="3.5703125" style="15" customWidth="1"/>
    <col min="10257" max="10257" width="12.5703125" style="15" customWidth="1"/>
    <col min="10258" max="10258" width="23" style="15" customWidth="1"/>
    <col min="10259" max="10259" width="11" style="15" customWidth="1"/>
    <col min="10260" max="10260" width="0" style="15" hidden="1" customWidth="1"/>
    <col min="10261" max="10261" width="1.42578125" style="15" customWidth="1"/>
    <col min="10262" max="10262" width="1.7109375" style="15" customWidth="1"/>
    <col min="10263" max="10496" width="9.140625" style="15"/>
    <col min="10497" max="10497" width="3" style="15" customWidth="1"/>
    <col min="10498" max="10498" width="2" style="15" customWidth="1"/>
    <col min="10499" max="10500" width="10" style="15" customWidth="1"/>
    <col min="10501" max="10501" width="0.28515625" style="15" customWidth="1"/>
    <col min="10502" max="10502" width="21.85546875" style="15" customWidth="1"/>
    <col min="10503" max="10503" width="0" style="15" hidden="1" customWidth="1"/>
    <col min="10504" max="10504" width="10" style="15" customWidth="1"/>
    <col min="10505" max="10506" width="0" style="15" hidden="1" customWidth="1"/>
    <col min="10507" max="10507" width="11.7109375" style="15" customWidth="1"/>
    <col min="10508" max="10508" width="1.140625" style="15" customWidth="1"/>
    <col min="10509" max="10509" width="2.140625" style="15" customWidth="1"/>
    <col min="10510" max="10510" width="8.85546875" style="15" customWidth="1"/>
    <col min="10511" max="10511" width="7.85546875" style="15" customWidth="1"/>
    <col min="10512" max="10512" width="3.5703125" style="15" customWidth="1"/>
    <col min="10513" max="10513" width="12.5703125" style="15" customWidth="1"/>
    <col min="10514" max="10514" width="23" style="15" customWidth="1"/>
    <col min="10515" max="10515" width="11" style="15" customWidth="1"/>
    <col min="10516" max="10516" width="0" style="15" hidden="1" customWidth="1"/>
    <col min="10517" max="10517" width="1.42578125" style="15" customWidth="1"/>
    <col min="10518" max="10518" width="1.7109375" style="15" customWidth="1"/>
    <col min="10519" max="10752" width="9.140625" style="15"/>
    <col min="10753" max="10753" width="3" style="15" customWidth="1"/>
    <col min="10754" max="10754" width="2" style="15" customWidth="1"/>
    <col min="10755" max="10756" width="10" style="15" customWidth="1"/>
    <col min="10757" max="10757" width="0.28515625" style="15" customWidth="1"/>
    <col min="10758" max="10758" width="21.85546875" style="15" customWidth="1"/>
    <col min="10759" max="10759" width="0" style="15" hidden="1" customWidth="1"/>
    <col min="10760" max="10760" width="10" style="15" customWidth="1"/>
    <col min="10761" max="10762" width="0" style="15" hidden="1" customWidth="1"/>
    <col min="10763" max="10763" width="11.7109375" style="15" customWidth="1"/>
    <col min="10764" max="10764" width="1.140625" style="15" customWidth="1"/>
    <col min="10765" max="10765" width="2.140625" style="15" customWidth="1"/>
    <col min="10766" max="10766" width="8.85546875" style="15" customWidth="1"/>
    <col min="10767" max="10767" width="7.85546875" style="15" customWidth="1"/>
    <col min="10768" max="10768" width="3.5703125" style="15" customWidth="1"/>
    <col min="10769" max="10769" width="12.5703125" style="15" customWidth="1"/>
    <col min="10770" max="10770" width="23" style="15" customWidth="1"/>
    <col min="10771" max="10771" width="11" style="15" customWidth="1"/>
    <col min="10772" max="10772" width="0" style="15" hidden="1" customWidth="1"/>
    <col min="10773" max="10773" width="1.42578125" style="15" customWidth="1"/>
    <col min="10774" max="10774" width="1.7109375" style="15" customWidth="1"/>
    <col min="10775" max="11008" width="9.140625" style="15"/>
    <col min="11009" max="11009" width="3" style="15" customWidth="1"/>
    <col min="11010" max="11010" width="2" style="15" customWidth="1"/>
    <col min="11011" max="11012" width="10" style="15" customWidth="1"/>
    <col min="11013" max="11013" width="0.28515625" style="15" customWidth="1"/>
    <col min="11014" max="11014" width="21.85546875" style="15" customWidth="1"/>
    <col min="11015" max="11015" width="0" style="15" hidden="1" customWidth="1"/>
    <col min="11016" max="11016" width="10" style="15" customWidth="1"/>
    <col min="11017" max="11018" width="0" style="15" hidden="1" customWidth="1"/>
    <col min="11019" max="11019" width="11.7109375" style="15" customWidth="1"/>
    <col min="11020" max="11020" width="1.140625" style="15" customWidth="1"/>
    <col min="11021" max="11021" width="2.140625" style="15" customWidth="1"/>
    <col min="11022" max="11022" width="8.85546875" style="15" customWidth="1"/>
    <col min="11023" max="11023" width="7.85546875" style="15" customWidth="1"/>
    <col min="11024" max="11024" width="3.5703125" style="15" customWidth="1"/>
    <col min="11025" max="11025" width="12.5703125" style="15" customWidth="1"/>
    <col min="11026" max="11026" width="23" style="15" customWidth="1"/>
    <col min="11027" max="11027" width="11" style="15" customWidth="1"/>
    <col min="11028" max="11028" width="0" style="15" hidden="1" customWidth="1"/>
    <col min="11029" max="11029" width="1.42578125" style="15" customWidth="1"/>
    <col min="11030" max="11030" width="1.7109375" style="15" customWidth="1"/>
    <col min="11031" max="11264" width="9.140625" style="15"/>
    <col min="11265" max="11265" width="3" style="15" customWidth="1"/>
    <col min="11266" max="11266" width="2" style="15" customWidth="1"/>
    <col min="11267" max="11268" width="10" style="15" customWidth="1"/>
    <col min="11269" max="11269" width="0.28515625" style="15" customWidth="1"/>
    <col min="11270" max="11270" width="21.85546875" style="15" customWidth="1"/>
    <col min="11271" max="11271" width="0" style="15" hidden="1" customWidth="1"/>
    <col min="11272" max="11272" width="10" style="15" customWidth="1"/>
    <col min="11273" max="11274" width="0" style="15" hidden="1" customWidth="1"/>
    <col min="11275" max="11275" width="11.7109375" style="15" customWidth="1"/>
    <col min="11276" max="11276" width="1.140625" style="15" customWidth="1"/>
    <col min="11277" max="11277" width="2.140625" style="15" customWidth="1"/>
    <col min="11278" max="11278" width="8.85546875" style="15" customWidth="1"/>
    <col min="11279" max="11279" width="7.85546875" style="15" customWidth="1"/>
    <col min="11280" max="11280" width="3.5703125" style="15" customWidth="1"/>
    <col min="11281" max="11281" width="12.5703125" style="15" customWidth="1"/>
    <col min="11282" max="11282" width="23" style="15" customWidth="1"/>
    <col min="11283" max="11283" width="11" style="15" customWidth="1"/>
    <col min="11284" max="11284" width="0" style="15" hidden="1" customWidth="1"/>
    <col min="11285" max="11285" width="1.42578125" style="15" customWidth="1"/>
    <col min="11286" max="11286" width="1.7109375" style="15" customWidth="1"/>
    <col min="11287" max="11520" width="9.140625" style="15"/>
    <col min="11521" max="11521" width="3" style="15" customWidth="1"/>
    <col min="11522" max="11522" width="2" style="15" customWidth="1"/>
    <col min="11523" max="11524" width="10" style="15" customWidth="1"/>
    <col min="11525" max="11525" width="0.28515625" style="15" customWidth="1"/>
    <col min="11526" max="11526" width="21.85546875" style="15" customWidth="1"/>
    <col min="11527" max="11527" width="0" style="15" hidden="1" customWidth="1"/>
    <col min="11528" max="11528" width="10" style="15" customWidth="1"/>
    <col min="11529" max="11530" width="0" style="15" hidden="1" customWidth="1"/>
    <col min="11531" max="11531" width="11.7109375" style="15" customWidth="1"/>
    <col min="11532" max="11532" width="1.140625" style="15" customWidth="1"/>
    <col min="11533" max="11533" width="2.140625" style="15" customWidth="1"/>
    <col min="11534" max="11534" width="8.85546875" style="15" customWidth="1"/>
    <col min="11535" max="11535" width="7.85546875" style="15" customWidth="1"/>
    <col min="11536" max="11536" width="3.5703125" style="15" customWidth="1"/>
    <col min="11537" max="11537" width="12.5703125" style="15" customWidth="1"/>
    <col min="11538" max="11538" width="23" style="15" customWidth="1"/>
    <col min="11539" max="11539" width="11" style="15" customWidth="1"/>
    <col min="11540" max="11540" width="0" style="15" hidden="1" customWidth="1"/>
    <col min="11541" max="11541" width="1.42578125" style="15" customWidth="1"/>
    <col min="11542" max="11542" width="1.7109375" style="15" customWidth="1"/>
    <col min="11543" max="11776" width="9.140625" style="15"/>
    <col min="11777" max="11777" width="3" style="15" customWidth="1"/>
    <col min="11778" max="11778" width="2" style="15" customWidth="1"/>
    <col min="11779" max="11780" width="10" style="15" customWidth="1"/>
    <col min="11781" max="11781" width="0.28515625" style="15" customWidth="1"/>
    <col min="11782" max="11782" width="21.85546875" style="15" customWidth="1"/>
    <col min="11783" max="11783" width="0" style="15" hidden="1" customWidth="1"/>
    <col min="11784" max="11784" width="10" style="15" customWidth="1"/>
    <col min="11785" max="11786" width="0" style="15" hidden="1" customWidth="1"/>
    <col min="11787" max="11787" width="11.7109375" style="15" customWidth="1"/>
    <col min="11788" max="11788" width="1.140625" style="15" customWidth="1"/>
    <col min="11789" max="11789" width="2.140625" style="15" customWidth="1"/>
    <col min="11790" max="11790" width="8.85546875" style="15" customWidth="1"/>
    <col min="11791" max="11791" width="7.85546875" style="15" customWidth="1"/>
    <col min="11792" max="11792" width="3.5703125" style="15" customWidth="1"/>
    <col min="11793" max="11793" width="12.5703125" style="15" customWidth="1"/>
    <col min="11794" max="11794" width="23" style="15" customWidth="1"/>
    <col min="11795" max="11795" width="11" style="15" customWidth="1"/>
    <col min="11796" max="11796" width="0" style="15" hidden="1" customWidth="1"/>
    <col min="11797" max="11797" width="1.42578125" style="15" customWidth="1"/>
    <col min="11798" max="11798" width="1.7109375" style="15" customWidth="1"/>
    <col min="11799" max="12032" width="9.140625" style="15"/>
    <col min="12033" max="12033" width="3" style="15" customWidth="1"/>
    <col min="12034" max="12034" width="2" style="15" customWidth="1"/>
    <col min="12035" max="12036" width="10" style="15" customWidth="1"/>
    <col min="12037" max="12037" width="0.28515625" style="15" customWidth="1"/>
    <col min="12038" max="12038" width="21.85546875" style="15" customWidth="1"/>
    <col min="12039" max="12039" width="0" style="15" hidden="1" customWidth="1"/>
    <col min="12040" max="12040" width="10" style="15" customWidth="1"/>
    <col min="12041" max="12042" width="0" style="15" hidden="1" customWidth="1"/>
    <col min="12043" max="12043" width="11.7109375" style="15" customWidth="1"/>
    <col min="12044" max="12044" width="1.140625" style="15" customWidth="1"/>
    <col min="12045" max="12045" width="2.140625" style="15" customWidth="1"/>
    <col min="12046" max="12046" width="8.85546875" style="15" customWidth="1"/>
    <col min="12047" max="12047" width="7.85546875" style="15" customWidth="1"/>
    <col min="12048" max="12048" width="3.5703125" style="15" customWidth="1"/>
    <col min="12049" max="12049" width="12.5703125" style="15" customWidth="1"/>
    <col min="12050" max="12050" width="23" style="15" customWidth="1"/>
    <col min="12051" max="12051" width="11" style="15" customWidth="1"/>
    <col min="12052" max="12052" width="0" style="15" hidden="1" customWidth="1"/>
    <col min="12053" max="12053" width="1.42578125" style="15" customWidth="1"/>
    <col min="12054" max="12054" width="1.7109375" style="15" customWidth="1"/>
    <col min="12055" max="12288" width="9.140625" style="15"/>
    <col min="12289" max="12289" width="3" style="15" customWidth="1"/>
    <col min="12290" max="12290" width="2" style="15" customWidth="1"/>
    <col min="12291" max="12292" width="10" style="15" customWidth="1"/>
    <col min="12293" max="12293" width="0.28515625" style="15" customWidth="1"/>
    <col min="12294" max="12294" width="21.85546875" style="15" customWidth="1"/>
    <col min="12295" max="12295" width="0" style="15" hidden="1" customWidth="1"/>
    <col min="12296" max="12296" width="10" style="15" customWidth="1"/>
    <col min="12297" max="12298" width="0" style="15" hidden="1" customWidth="1"/>
    <col min="12299" max="12299" width="11.7109375" style="15" customWidth="1"/>
    <col min="12300" max="12300" width="1.140625" style="15" customWidth="1"/>
    <col min="12301" max="12301" width="2.140625" style="15" customWidth="1"/>
    <col min="12302" max="12302" width="8.85546875" style="15" customWidth="1"/>
    <col min="12303" max="12303" width="7.85546875" style="15" customWidth="1"/>
    <col min="12304" max="12304" width="3.5703125" style="15" customWidth="1"/>
    <col min="12305" max="12305" width="12.5703125" style="15" customWidth="1"/>
    <col min="12306" max="12306" width="23" style="15" customWidth="1"/>
    <col min="12307" max="12307" width="11" style="15" customWidth="1"/>
    <col min="12308" max="12308" width="0" style="15" hidden="1" customWidth="1"/>
    <col min="12309" max="12309" width="1.42578125" style="15" customWidth="1"/>
    <col min="12310" max="12310" width="1.7109375" style="15" customWidth="1"/>
    <col min="12311" max="12544" width="9.140625" style="15"/>
    <col min="12545" max="12545" width="3" style="15" customWidth="1"/>
    <col min="12546" max="12546" width="2" style="15" customWidth="1"/>
    <col min="12547" max="12548" width="10" style="15" customWidth="1"/>
    <col min="12549" max="12549" width="0.28515625" style="15" customWidth="1"/>
    <col min="12550" max="12550" width="21.85546875" style="15" customWidth="1"/>
    <col min="12551" max="12551" width="0" style="15" hidden="1" customWidth="1"/>
    <col min="12552" max="12552" width="10" style="15" customWidth="1"/>
    <col min="12553" max="12554" width="0" style="15" hidden="1" customWidth="1"/>
    <col min="12555" max="12555" width="11.7109375" style="15" customWidth="1"/>
    <col min="12556" max="12556" width="1.140625" style="15" customWidth="1"/>
    <col min="12557" max="12557" width="2.140625" style="15" customWidth="1"/>
    <col min="12558" max="12558" width="8.85546875" style="15" customWidth="1"/>
    <col min="12559" max="12559" width="7.85546875" style="15" customWidth="1"/>
    <col min="12560" max="12560" width="3.5703125" style="15" customWidth="1"/>
    <col min="12561" max="12561" width="12.5703125" style="15" customWidth="1"/>
    <col min="12562" max="12562" width="23" style="15" customWidth="1"/>
    <col min="12563" max="12563" width="11" style="15" customWidth="1"/>
    <col min="12564" max="12564" width="0" style="15" hidden="1" customWidth="1"/>
    <col min="12565" max="12565" width="1.42578125" style="15" customWidth="1"/>
    <col min="12566" max="12566" width="1.7109375" style="15" customWidth="1"/>
    <col min="12567" max="12800" width="9.140625" style="15"/>
    <col min="12801" max="12801" width="3" style="15" customWidth="1"/>
    <col min="12802" max="12802" width="2" style="15" customWidth="1"/>
    <col min="12803" max="12804" width="10" style="15" customWidth="1"/>
    <col min="12805" max="12805" width="0.28515625" style="15" customWidth="1"/>
    <col min="12806" max="12806" width="21.85546875" style="15" customWidth="1"/>
    <col min="12807" max="12807" width="0" style="15" hidden="1" customWidth="1"/>
    <col min="12808" max="12808" width="10" style="15" customWidth="1"/>
    <col min="12809" max="12810" width="0" style="15" hidden="1" customWidth="1"/>
    <col min="12811" max="12811" width="11.7109375" style="15" customWidth="1"/>
    <col min="12812" max="12812" width="1.140625" style="15" customWidth="1"/>
    <col min="12813" max="12813" width="2.140625" style="15" customWidth="1"/>
    <col min="12814" max="12814" width="8.85546875" style="15" customWidth="1"/>
    <col min="12815" max="12815" width="7.85546875" style="15" customWidth="1"/>
    <col min="12816" max="12816" width="3.5703125" style="15" customWidth="1"/>
    <col min="12817" max="12817" width="12.5703125" style="15" customWidth="1"/>
    <col min="12818" max="12818" width="23" style="15" customWidth="1"/>
    <col min="12819" max="12819" width="11" style="15" customWidth="1"/>
    <col min="12820" max="12820" width="0" style="15" hidden="1" customWidth="1"/>
    <col min="12821" max="12821" width="1.42578125" style="15" customWidth="1"/>
    <col min="12822" max="12822" width="1.7109375" style="15" customWidth="1"/>
    <col min="12823" max="13056" width="9.140625" style="15"/>
    <col min="13057" max="13057" width="3" style="15" customWidth="1"/>
    <col min="13058" max="13058" width="2" style="15" customWidth="1"/>
    <col min="13059" max="13060" width="10" style="15" customWidth="1"/>
    <col min="13061" max="13061" width="0.28515625" style="15" customWidth="1"/>
    <col min="13062" max="13062" width="21.85546875" style="15" customWidth="1"/>
    <col min="13063" max="13063" width="0" style="15" hidden="1" customWidth="1"/>
    <col min="13064" max="13064" width="10" style="15" customWidth="1"/>
    <col min="13065" max="13066" width="0" style="15" hidden="1" customWidth="1"/>
    <col min="13067" max="13067" width="11.7109375" style="15" customWidth="1"/>
    <col min="13068" max="13068" width="1.140625" style="15" customWidth="1"/>
    <col min="13069" max="13069" width="2.140625" style="15" customWidth="1"/>
    <col min="13070" max="13070" width="8.85546875" style="15" customWidth="1"/>
    <col min="13071" max="13071" width="7.85546875" style="15" customWidth="1"/>
    <col min="13072" max="13072" width="3.5703125" style="15" customWidth="1"/>
    <col min="13073" max="13073" width="12.5703125" style="15" customWidth="1"/>
    <col min="13074" max="13074" width="23" style="15" customWidth="1"/>
    <col min="13075" max="13075" width="11" style="15" customWidth="1"/>
    <col min="13076" max="13076" width="0" style="15" hidden="1" customWidth="1"/>
    <col min="13077" max="13077" width="1.42578125" style="15" customWidth="1"/>
    <col min="13078" max="13078" width="1.7109375" style="15" customWidth="1"/>
    <col min="13079" max="13312" width="9.140625" style="15"/>
    <col min="13313" max="13313" width="3" style="15" customWidth="1"/>
    <col min="13314" max="13314" width="2" style="15" customWidth="1"/>
    <col min="13315" max="13316" width="10" style="15" customWidth="1"/>
    <col min="13317" max="13317" width="0.28515625" style="15" customWidth="1"/>
    <col min="13318" max="13318" width="21.85546875" style="15" customWidth="1"/>
    <col min="13319" max="13319" width="0" style="15" hidden="1" customWidth="1"/>
    <col min="13320" max="13320" width="10" style="15" customWidth="1"/>
    <col min="13321" max="13322" width="0" style="15" hidden="1" customWidth="1"/>
    <col min="13323" max="13323" width="11.7109375" style="15" customWidth="1"/>
    <col min="13324" max="13324" width="1.140625" style="15" customWidth="1"/>
    <col min="13325" max="13325" width="2.140625" style="15" customWidth="1"/>
    <col min="13326" max="13326" width="8.85546875" style="15" customWidth="1"/>
    <col min="13327" max="13327" width="7.85546875" style="15" customWidth="1"/>
    <col min="13328" max="13328" width="3.5703125" style="15" customWidth="1"/>
    <col min="13329" max="13329" width="12.5703125" style="15" customWidth="1"/>
    <col min="13330" max="13330" width="23" style="15" customWidth="1"/>
    <col min="13331" max="13331" width="11" style="15" customWidth="1"/>
    <col min="13332" max="13332" width="0" style="15" hidden="1" customWidth="1"/>
    <col min="13333" max="13333" width="1.42578125" style="15" customWidth="1"/>
    <col min="13334" max="13334" width="1.7109375" style="15" customWidth="1"/>
    <col min="13335" max="13568" width="9.140625" style="15"/>
    <col min="13569" max="13569" width="3" style="15" customWidth="1"/>
    <col min="13570" max="13570" width="2" style="15" customWidth="1"/>
    <col min="13571" max="13572" width="10" style="15" customWidth="1"/>
    <col min="13573" max="13573" width="0.28515625" style="15" customWidth="1"/>
    <col min="13574" max="13574" width="21.85546875" style="15" customWidth="1"/>
    <col min="13575" max="13575" width="0" style="15" hidden="1" customWidth="1"/>
    <col min="13576" max="13576" width="10" style="15" customWidth="1"/>
    <col min="13577" max="13578" width="0" style="15" hidden="1" customWidth="1"/>
    <col min="13579" max="13579" width="11.7109375" style="15" customWidth="1"/>
    <col min="13580" max="13580" width="1.140625" style="15" customWidth="1"/>
    <col min="13581" max="13581" width="2.140625" style="15" customWidth="1"/>
    <col min="13582" max="13582" width="8.85546875" style="15" customWidth="1"/>
    <col min="13583" max="13583" width="7.85546875" style="15" customWidth="1"/>
    <col min="13584" max="13584" width="3.5703125" style="15" customWidth="1"/>
    <col min="13585" max="13585" width="12.5703125" style="15" customWidth="1"/>
    <col min="13586" max="13586" width="23" style="15" customWidth="1"/>
    <col min="13587" max="13587" width="11" style="15" customWidth="1"/>
    <col min="13588" max="13588" width="0" style="15" hidden="1" customWidth="1"/>
    <col min="13589" max="13589" width="1.42578125" style="15" customWidth="1"/>
    <col min="13590" max="13590" width="1.7109375" style="15" customWidth="1"/>
    <col min="13591" max="13824" width="9.140625" style="15"/>
    <col min="13825" max="13825" width="3" style="15" customWidth="1"/>
    <col min="13826" max="13826" width="2" style="15" customWidth="1"/>
    <col min="13827" max="13828" width="10" style="15" customWidth="1"/>
    <col min="13829" max="13829" width="0.28515625" style="15" customWidth="1"/>
    <col min="13830" max="13830" width="21.85546875" style="15" customWidth="1"/>
    <col min="13831" max="13831" width="0" style="15" hidden="1" customWidth="1"/>
    <col min="13832" max="13832" width="10" style="15" customWidth="1"/>
    <col min="13833" max="13834" width="0" style="15" hidden="1" customWidth="1"/>
    <col min="13835" max="13835" width="11.7109375" style="15" customWidth="1"/>
    <col min="13836" max="13836" width="1.140625" style="15" customWidth="1"/>
    <col min="13837" max="13837" width="2.140625" style="15" customWidth="1"/>
    <col min="13838" max="13838" width="8.85546875" style="15" customWidth="1"/>
    <col min="13839" max="13839" width="7.85546875" style="15" customWidth="1"/>
    <col min="13840" max="13840" width="3.5703125" style="15" customWidth="1"/>
    <col min="13841" max="13841" width="12.5703125" style="15" customWidth="1"/>
    <col min="13842" max="13842" width="23" style="15" customWidth="1"/>
    <col min="13843" max="13843" width="11" style="15" customWidth="1"/>
    <col min="13844" max="13844" width="0" style="15" hidden="1" customWidth="1"/>
    <col min="13845" max="13845" width="1.42578125" style="15" customWidth="1"/>
    <col min="13846" max="13846" width="1.7109375" style="15" customWidth="1"/>
    <col min="13847" max="14080" width="9.140625" style="15"/>
    <col min="14081" max="14081" width="3" style="15" customWidth="1"/>
    <col min="14082" max="14082" width="2" style="15" customWidth="1"/>
    <col min="14083" max="14084" width="10" style="15" customWidth="1"/>
    <col min="14085" max="14085" width="0.28515625" style="15" customWidth="1"/>
    <col min="14086" max="14086" width="21.85546875" style="15" customWidth="1"/>
    <col min="14087" max="14087" width="0" style="15" hidden="1" customWidth="1"/>
    <col min="14088" max="14088" width="10" style="15" customWidth="1"/>
    <col min="14089" max="14090" width="0" style="15" hidden="1" customWidth="1"/>
    <col min="14091" max="14091" width="11.7109375" style="15" customWidth="1"/>
    <col min="14092" max="14092" width="1.140625" style="15" customWidth="1"/>
    <col min="14093" max="14093" width="2.140625" style="15" customWidth="1"/>
    <col min="14094" max="14094" width="8.85546875" style="15" customWidth="1"/>
    <col min="14095" max="14095" width="7.85546875" style="15" customWidth="1"/>
    <col min="14096" max="14096" width="3.5703125" style="15" customWidth="1"/>
    <col min="14097" max="14097" width="12.5703125" style="15" customWidth="1"/>
    <col min="14098" max="14098" width="23" style="15" customWidth="1"/>
    <col min="14099" max="14099" width="11" style="15" customWidth="1"/>
    <col min="14100" max="14100" width="0" style="15" hidden="1" customWidth="1"/>
    <col min="14101" max="14101" width="1.42578125" style="15" customWidth="1"/>
    <col min="14102" max="14102" width="1.7109375" style="15" customWidth="1"/>
    <col min="14103" max="14336" width="9.140625" style="15"/>
    <col min="14337" max="14337" width="3" style="15" customWidth="1"/>
    <col min="14338" max="14338" width="2" style="15" customWidth="1"/>
    <col min="14339" max="14340" width="10" style="15" customWidth="1"/>
    <col min="14341" max="14341" width="0.28515625" style="15" customWidth="1"/>
    <col min="14342" max="14342" width="21.85546875" style="15" customWidth="1"/>
    <col min="14343" max="14343" width="0" style="15" hidden="1" customWidth="1"/>
    <col min="14344" max="14344" width="10" style="15" customWidth="1"/>
    <col min="14345" max="14346" width="0" style="15" hidden="1" customWidth="1"/>
    <col min="14347" max="14347" width="11.7109375" style="15" customWidth="1"/>
    <col min="14348" max="14348" width="1.140625" style="15" customWidth="1"/>
    <col min="14349" max="14349" width="2.140625" style="15" customWidth="1"/>
    <col min="14350" max="14350" width="8.85546875" style="15" customWidth="1"/>
    <col min="14351" max="14351" width="7.85546875" style="15" customWidth="1"/>
    <col min="14352" max="14352" width="3.5703125" style="15" customWidth="1"/>
    <col min="14353" max="14353" width="12.5703125" style="15" customWidth="1"/>
    <col min="14354" max="14354" width="23" style="15" customWidth="1"/>
    <col min="14355" max="14355" width="11" style="15" customWidth="1"/>
    <col min="14356" max="14356" width="0" style="15" hidden="1" customWidth="1"/>
    <col min="14357" max="14357" width="1.42578125" style="15" customWidth="1"/>
    <col min="14358" max="14358" width="1.7109375" style="15" customWidth="1"/>
    <col min="14359" max="14592" width="9.140625" style="15"/>
    <col min="14593" max="14593" width="3" style="15" customWidth="1"/>
    <col min="14594" max="14594" width="2" style="15" customWidth="1"/>
    <col min="14595" max="14596" width="10" style="15" customWidth="1"/>
    <col min="14597" max="14597" width="0.28515625" style="15" customWidth="1"/>
    <col min="14598" max="14598" width="21.85546875" style="15" customWidth="1"/>
    <col min="14599" max="14599" width="0" style="15" hidden="1" customWidth="1"/>
    <col min="14600" max="14600" width="10" style="15" customWidth="1"/>
    <col min="14601" max="14602" width="0" style="15" hidden="1" customWidth="1"/>
    <col min="14603" max="14603" width="11.7109375" style="15" customWidth="1"/>
    <col min="14604" max="14604" width="1.140625" style="15" customWidth="1"/>
    <col min="14605" max="14605" width="2.140625" style="15" customWidth="1"/>
    <col min="14606" max="14606" width="8.85546875" style="15" customWidth="1"/>
    <col min="14607" max="14607" width="7.85546875" style="15" customWidth="1"/>
    <col min="14608" max="14608" width="3.5703125" style="15" customWidth="1"/>
    <col min="14609" max="14609" width="12.5703125" style="15" customWidth="1"/>
    <col min="14610" max="14610" width="23" style="15" customWidth="1"/>
    <col min="14611" max="14611" width="11" style="15" customWidth="1"/>
    <col min="14612" max="14612" width="0" style="15" hidden="1" customWidth="1"/>
    <col min="14613" max="14613" width="1.42578125" style="15" customWidth="1"/>
    <col min="14614" max="14614" width="1.7109375" style="15" customWidth="1"/>
    <col min="14615" max="14848" width="9.140625" style="15"/>
    <col min="14849" max="14849" width="3" style="15" customWidth="1"/>
    <col min="14850" max="14850" width="2" style="15" customWidth="1"/>
    <col min="14851" max="14852" width="10" style="15" customWidth="1"/>
    <col min="14853" max="14853" width="0.28515625" style="15" customWidth="1"/>
    <col min="14854" max="14854" width="21.85546875" style="15" customWidth="1"/>
    <col min="14855" max="14855" width="0" style="15" hidden="1" customWidth="1"/>
    <col min="14856" max="14856" width="10" style="15" customWidth="1"/>
    <col min="14857" max="14858" width="0" style="15" hidden="1" customWidth="1"/>
    <col min="14859" max="14859" width="11.7109375" style="15" customWidth="1"/>
    <col min="14860" max="14860" width="1.140625" style="15" customWidth="1"/>
    <col min="14861" max="14861" width="2.140625" style="15" customWidth="1"/>
    <col min="14862" max="14862" width="8.85546875" style="15" customWidth="1"/>
    <col min="14863" max="14863" width="7.85546875" style="15" customWidth="1"/>
    <col min="14864" max="14864" width="3.5703125" style="15" customWidth="1"/>
    <col min="14865" max="14865" width="12.5703125" style="15" customWidth="1"/>
    <col min="14866" max="14866" width="23" style="15" customWidth="1"/>
    <col min="14867" max="14867" width="11" style="15" customWidth="1"/>
    <col min="14868" max="14868" width="0" style="15" hidden="1" customWidth="1"/>
    <col min="14869" max="14869" width="1.42578125" style="15" customWidth="1"/>
    <col min="14870" max="14870" width="1.7109375" style="15" customWidth="1"/>
    <col min="14871" max="15104" width="9.140625" style="15"/>
    <col min="15105" max="15105" width="3" style="15" customWidth="1"/>
    <col min="15106" max="15106" width="2" style="15" customWidth="1"/>
    <col min="15107" max="15108" width="10" style="15" customWidth="1"/>
    <col min="15109" max="15109" width="0.28515625" style="15" customWidth="1"/>
    <col min="15110" max="15110" width="21.85546875" style="15" customWidth="1"/>
    <col min="15111" max="15111" width="0" style="15" hidden="1" customWidth="1"/>
    <col min="15112" max="15112" width="10" style="15" customWidth="1"/>
    <col min="15113" max="15114" width="0" style="15" hidden="1" customWidth="1"/>
    <col min="15115" max="15115" width="11.7109375" style="15" customWidth="1"/>
    <col min="15116" max="15116" width="1.140625" style="15" customWidth="1"/>
    <col min="15117" max="15117" width="2.140625" style="15" customWidth="1"/>
    <col min="15118" max="15118" width="8.85546875" style="15" customWidth="1"/>
    <col min="15119" max="15119" width="7.85546875" style="15" customWidth="1"/>
    <col min="15120" max="15120" width="3.5703125" style="15" customWidth="1"/>
    <col min="15121" max="15121" width="12.5703125" style="15" customWidth="1"/>
    <col min="15122" max="15122" width="23" style="15" customWidth="1"/>
    <col min="15123" max="15123" width="11" style="15" customWidth="1"/>
    <col min="15124" max="15124" width="0" style="15" hidden="1" customWidth="1"/>
    <col min="15125" max="15125" width="1.42578125" style="15" customWidth="1"/>
    <col min="15126" max="15126" width="1.7109375" style="15" customWidth="1"/>
    <col min="15127" max="15360" width="9.140625" style="15"/>
    <col min="15361" max="15361" width="3" style="15" customWidth="1"/>
    <col min="15362" max="15362" width="2" style="15" customWidth="1"/>
    <col min="15363" max="15364" width="10" style="15" customWidth="1"/>
    <col min="15365" max="15365" width="0.28515625" style="15" customWidth="1"/>
    <col min="15366" max="15366" width="21.85546875" style="15" customWidth="1"/>
    <col min="15367" max="15367" width="0" style="15" hidden="1" customWidth="1"/>
    <col min="15368" max="15368" width="10" style="15" customWidth="1"/>
    <col min="15369" max="15370" width="0" style="15" hidden="1" customWidth="1"/>
    <col min="15371" max="15371" width="11.7109375" style="15" customWidth="1"/>
    <col min="15372" max="15372" width="1.140625" style="15" customWidth="1"/>
    <col min="15373" max="15373" width="2.140625" style="15" customWidth="1"/>
    <col min="15374" max="15374" width="8.85546875" style="15" customWidth="1"/>
    <col min="15375" max="15375" width="7.85546875" style="15" customWidth="1"/>
    <col min="15376" max="15376" width="3.5703125" style="15" customWidth="1"/>
    <col min="15377" max="15377" width="12.5703125" style="15" customWidth="1"/>
    <col min="15378" max="15378" width="23" style="15" customWidth="1"/>
    <col min="15379" max="15379" width="11" style="15" customWidth="1"/>
    <col min="15380" max="15380" width="0" style="15" hidden="1" customWidth="1"/>
    <col min="15381" max="15381" width="1.42578125" style="15" customWidth="1"/>
    <col min="15382" max="15382" width="1.7109375" style="15" customWidth="1"/>
    <col min="15383" max="15616" width="9.140625" style="15"/>
    <col min="15617" max="15617" width="3" style="15" customWidth="1"/>
    <col min="15618" max="15618" width="2" style="15" customWidth="1"/>
    <col min="15619" max="15620" width="10" style="15" customWidth="1"/>
    <col min="15621" max="15621" width="0.28515625" style="15" customWidth="1"/>
    <col min="15622" max="15622" width="21.85546875" style="15" customWidth="1"/>
    <col min="15623" max="15623" width="0" style="15" hidden="1" customWidth="1"/>
    <col min="15624" max="15624" width="10" style="15" customWidth="1"/>
    <col min="15625" max="15626" width="0" style="15" hidden="1" customWidth="1"/>
    <col min="15627" max="15627" width="11.7109375" style="15" customWidth="1"/>
    <col min="15628" max="15628" width="1.140625" style="15" customWidth="1"/>
    <col min="15629" max="15629" width="2.140625" style="15" customWidth="1"/>
    <col min="15630" max="15630" width="8.85546875" style="15" customWidth="1"/>
    <col min="15631" max="15631" width="7.85546875" style="15" customWidth="1"/>
    <col min="15632" max="15632" width="3.5703125" style="15" customWidth="1"/>
    <col min="15633" max="15633" width="12.5703125" style="15" customWidth="1"/>
    <col min="15634" max="15634" width="23" style="15" customWidth="1"/>
    <col min="15635" max="15635" width="11" style="15" customWidth="1"/>
    <col min="15636" max="15636" width="0" style="15" hidden="1" customWidth="1"/>
    <col min="15637" max="15637" width="1.42578125" style="15" customWidth="1"/>
    <col min="15638" max="15638" width="1.7109375" style="15" customWidth="1"/>
    <col min="15639" max="15872" width="9.140625" style="15"/>
    <col min="15873" max="15873" width="3" style="15" customWidth="1"/>
    <col min="15874" max="15874" width="2" style="15" customWidth="1"/>
    <col min="15875" max="15876" width="10" style="15" customWidth="1"/>
    <col min="15877" max="15877" width="0.28515625" style="15" customWidth="1"/>
    <col min="15878" max="15878" width="21.85546875" style="15" customWidth="1"/>
    <col min="15879" max="15879" width="0" style="15" hidden="1" customWidth="1"/>
    <col min="15880" max="15880" width="10" style="15" customWidth="1"/>
    <col min="15881" max="15882" width="0" style="15" hidden="1" customWidth="1"/>
    <col min="15883" max="15883" width="11.7109375" style="15" customWidth="1"/>
    <col min="15884" max="15884" width="1.140625" style="15" customWidth="1"/>
    <col min="15885" max="15885" width="2.140625" style="15" customWidth="1"/>
    <col min="15886" max="15886" width="8.85546875" style="15" customWidth="1"/>
    <col min="15887" max="15887" width="7.85546875" style="15" customWidth="1"/>
    <col min="15888" max="15888" width="3.5703125" style="15" customWidth="1"/>
    <col min="15889" max="15889" width="12.5703125" style="15" customWidth="1"/>
    <col min="15890" max="15890" width="23" style="15" customWidth="1"/>
    <col min="15891" max="15891" width="11" style="15" customWidth="1"/>
    <col min="15892" max="15892" width="0" style="15" hidden="1" customWidth="1"/>
    <col min="15893" max="15893" width="1.42578125" style="15" customWidth="1"/>
    <col min="15894" max="15894" width="1.7109375" style="15" customWidth="1"/>
    <col min="15895" max="16128" width="9.140625" style="15"/>
    <col min="16129" max="16129" width="3" style="15" customWidth="1"/>
    <col min="16130" max="16130" width="2" style="15" customWidth="1"/>
    <col min="16131" max="16132" width="10" style="15" customWidth="1"/>
    <col min="16133" max="16133" width="0.28515625" style="15" customWidth="1"/>
    <col min="16134" max="16134" width="21.85546875" style="15" customWidth="1"/>
    <col min="16135" max="16135" width="0" style="15" hidden="1" customWidth="1"/>
    <col min="16136" max="16136" width="10" style="15" customWidth="1"/>
    <col min="16137" max="16138" width="0" style="15" hidden="1" customWidth="1"/>
    <col min="16139" max="16139" width="11.7109375" style="15" customWidth="1"/>
    <col min="16140" max="16140" width="1.140625" style="15" customWidth="1"/>
    <col min="16141" max="16141" width="2.140625" style="15" customWidth="1"/>
    <col min="16142" max="16142" width="8.85546875" style="15" customWidth="1"/>
    <col min="16143" max="16143" width="7.85546875" style="15" customWidth="1"/>
    <col min="16144" max="16144" width="3.5703125" style="15" customWidth="1"/>
    <col min="16145" max="16145" width="12.5703125" style="15" customWidth="1"/>
    <col min="16146" max="16146" width="23" style="15" customWidth="1"/>
    <col min="16147" max="16147" width="11" style="15" customWidth="1"/>
    <col min="16148" max="16148" width="0" style="15" hidden="1" customWidth="1"/>
    <col min="16149" max="16149" width="1.42578125" style="15" customWidth="1"/>
    <col min="16150" max="16150" width="1.7109375" style="15" customWidth="1"/>
    <col min="16151" max="16384" width="9.140625" style="15"/>
  </cols>
  <sheetData>
    <row r="1" spans="2:21" s="68" customFormat="1" ht="16.5" customHeight="1">
      <c r="C1" s="68" t="s">
        <v>132</v>
      </c>
      <c r="D1" s="68" t="s">
        <v>132</v>
      </c>
    </row>
    <row r="2" spans="2:21" ht="12.75" customHeight="1">
      <c r="B2" s="69"/>
      <c r="C2" s="70" t="s">
        <v>133</v>
      </c>
      <c r="D2" s="70" t="s">
        <v>133</v>
      </c>
      <c r="E2" s="70" t="s">
        <v>51</v>
      </c>
      <c r="F2" s="70" t="s">
        <v>52</v>
      </c>
      <c r="G2" s="127" t="s">
        <v>54</v>
      </c>
      <c r="H2" s="128"/>
      <c r="I2" s="128"/>
      <c r="J2" s="113"/>
      <c r="K2" s="70" t="s">
        <v>55</v>
      </c>
      <c r="L2" s="127" t="s">
        <v>58</v>
      </c>
      <c r="M2" s="114"/>
      <c r="N2" s="113"/>
      <c r="O2" s="127" t="s">
        <v>53</v>
      </c>
      <c r="P2" s="113"/>
      <c r="Q2" s="71" t="s">
        <v>56</v>
      </c>
      <c r="R2" s="71" t="s">
        <v>57</v>
      </c>
      <c r="S2" s="72"/>
      <c r="U2" s="73"/>
    </row>
    <row r="3" spans="2:21" ht="13.5" customHeight="1">
      <c r="B3" s="69"/>
      <c r="C3" s="126" t="s">
        <v>35</v>
      </c>
      <c r="D3" s="109" t="s">
        <v>134</v>
      </c>
      <c r="E3" s="110"/>
      <c r="F3" s="74">
        <v>43567.680287037037</v>
      </c>
      <c r="G3" s="111">
        <v>3727967</v>
      </c>
      <c r="H3" s="112"/>
      <c r="I3" s="112"/>
      <c r="J3" s="113"/>
      <c r="K3" s="75">
        <v>0</v>
      </c>
      <c r="L3" s="111" t="s">
        <v>59</v>
      </c>
      <c r="M3" s="114"/>
      <c r="N3" s="113"/>
      <c r="O3" s="111">
        <v>76</v>
      </c>
      <c r="P3" s="113"/>
      <c r="Q3" s="76">
        <v>8613.91</v>
      </c>
      <c r="R3" s="76">
        <v>654657.18999999994</v>
      </c>
      <c r="S3" s="72"/>
      <c r="U3" s="73"/>
    </row>
    <row r="4" spans="2:21" ht="13.5" customHeight="1">
      <c r="B4" s="69"/>
      <c r="C4" s="109"/>
      <c r="D4" s="109"/>
      <c r="E4" s="110"/>
      <c r="F4" s="74">
        <v>43584.560065972219</v>
      </c>
      <c r="G4" s="111">
        <v>3744074</v>
      </c>
      <c r="H4" s="112"/>
      <c r="I4" s="112"/>
      <c r="J4" s="113"/>
      <c r="K4" s="75">
        <v>0</v>
      </c>
      <c r="L4" s="111" t="s">
        <v>59</v>
      </c>
      <c r="M4" s="114"/>
      <c r="N4" s="113"/>
      <c r="O4" s="111">
        <v>76</v>
      </c>
      <c r="P4" s="113"/>
      <c r="Q4" s="76">
        <v>8613.91</v>
      </c>
      <c r="R4" s="76">
        <v>654657.18999999994</v>
      </c>
      <c r="S4" s="72"/>
      <c r="U4" s="73"/>
    </row>
    <row r="5" spans="2:21" ht="13.5" customHeight="1">
      <c r="B5" s="69"/>
      <c r="C5" s="109" t="s">
        <v>36</v>
      </c>
      <c r="D5" s="109"/>
      <c r="E5" s="110"/>
      <c r="F5" s="74">
        <v>43600.435772719902</v>
      </c>
      <c r="G5" s="111">
        <v>3760511</v>
      </c>
      <c r="H5" s="112"/>
      <c r="I5" s="112"/>
      <c r="J5" s="113"/>
      <c r="K5" s="75">
        <v>0</v>
      </c>
      <c r="L5" s="111" t="s">
        <v>59</v>
      </c>
      <c r="M5" s="114"/>
      <c r="N5" s="113"/>
      <c r="O5" s="111">
        <v>76</v>
      </c>
      <c r="P5" s="113"/>
      <c r="Q5" s="76">
        <v>8613.91</v>
      </c>
      <c r="R5" s="76">
        <v>654657.18999999994</v>
      </c>
      <c r="S5" s="72"/>
      <c r="U5" s="73"/>
    </row>
    <row r="6" spans="2:21" ht="13.5" customHeight="1">
      <c r="B6" s="69"/>
      <c r="C6" s="109"/>
      <c r="D6" s="109"/>
      <c r="E6" s="110"/>
      <c r="F6" s="74">
        <v>43607.435321643519</v>
      </c>
      <c r="G6" s="111">
        <v>3767891</v>
      </c>
      <c r="H6" s="112"/>
      <c r="I6" s="112"/>
      <c r="J6" s="113"/>
      <c r="K6" s="75">
        <v>0</v>
      </c>
      <c r="L6" s="111" t="s">
        <v>59</v>
      </c>
      <c r="M6" s="114"/>
      <c r="N6" s="113"/>
      <c r="O6" s="111">
        <v>47.203998565673828</v>
      </c>
      <c r="P6" s="113"/>
      <c r="Q6" s="76">
        <v>8613.91</v>
      </c>
      <c r="R6" s="76">
        <v>406611</v>
      </c>
      <c r="S6" s="72"/>
      <c r="U6" s="73"/>
    </row>
    <row r="7" spans="2:21" ht="13.5" customHeight="1">
      <c r="B7" s="69"/>
      <c r="C7" s="49" t="s">
        <v>37</v>
      </c>
      <c r="D7" s="123"/>
      <c r="E7" s="118"/>
      <c r="F7" s="74">
        <v>43644.444058333334</v>
      </c>
      <c r="G7" s="111">
        <v>3804437</v>
      </c>
      <c r="H7" s="112"/>
      <c r="I7" s="112"/>
      <c r="J7" s="113"/>
      <c r="K7" s="75">
        <v>0</v>
      </c>
      <c r="L7" s="111" t="s">
        <v>59</v>
      </c>
      <c r="M7" s="114"/>
      <c r="N7" s="113"/>
      <c r="O7" s="111">
        <v>1.4999999664723873E-2</v>
      </c>
      <c r="P7" s="113"/>
      <c r="Q7" s="76">
        <v>8613.91</v>
      </c>
      <c r="R7" s="76">
        <v>129.21</v>
      </c>
      <c r="S7" s="72"/>
      <c r="U7" s="73"/>
    </row>
    <row r="8" spans="2:21" s="78" customFormat="1">
      <c r="B8" s="79"/>
      <c r="C8" s="80"/>
      <c r="D8" s="80"/>
      <c r="E8" s="81"/>
      <c r="F8" s="82"/>
      <c r="G8" s="83"/>
      <c r="H8" s="84"/>
      <c r="I8" s="84"/>
      <c r="J8" s="85"/>
      <c r="K8" s="83"/>
      <c r="L8" s="83"/>
      <c r="M8" s="86"/>
      <c r="N8" s="85"/>
      <c r="O8" s="83">
        <f>SUM(O3:P7)</f>
        <v>275.21899856533855</v>
      </c>
      <c r="P8" s="85"/>
      <c r="Q8" s="87"/>
      <c r="R8" s="87">
        <f>SUM(R3:R7)</f>
        <v>2370711.7799999998</v>
      </c>
      <c r="S8" s="85"/>
      <c r="U8" s="88"/>
    </row>
    <row r="9" spans="2:21" ht="13.5" customHeight="1">
      <c r="B9" s="69"/>
      <c r="C9" s="126" t="s">
        <v>35</v>
      </c>
      <c r="D9" s="120" t="s">
        <v>60</v>
      </c>
      <c r="E9" s="110"/>
      <c r="F9" s="74">
        <v>43567.605427430557</v>
      </c>
      <c r="G9" s="111">
        <v>3727860</v>
      </c>
      <c r="H9" s="112"/>
      <c r="I9" s="112"/>
      <c r="J9" s="113"/>
      <c r="K9" s="75">
        <v>128100</v>
      </c>
      <c r="L9" s="111" t="s">
        <v>59</v>
      </c>
      <c r="M9" s="114"/>
      <c r="N9" s="113"/>
      <c r="O9" s="111">
        <v>40.791000366210938</v>
      </c>
      <c r="P9" s="113"/>
      <c r="Q9" s="76">
        <v>8613.91</v>
      </c>
      <c r="R9" s="76">
        <v>351370</v>
      </c>
      <c r="S9" s="72"/>
      <c r="U9" s="73"/>
    </row>
    <row r="10" spans="2:21" ht="13.5" customHeight="1">
      <c r="B10" s="69"/>
      <c r="C10" s="109"/>
      <c r="D10" s="108"/>
      <c r="E10" s="110"/>
      <c r="F10" s="74">
        <v>43579.513214270832</v>
      </c>
      <c r="G10" s="111">
        <v>3738771</v>
      </c>
      <c r="H10" s="112"/>
      <c r="I10" s="112"/>
      <c r="J10" s="113"/>
      <c r="K10" s="75">
        <v>128450</v>
      </c>
      <c r="L10" s="111" t="s">
        <v>59</v>
      </c>
      <c r="M10" s="114"/>
      <c r="N10" s="113"/>
      <c r="O10" s="111">
        <v>43.220001220703125</v>
      </c>
      <c r="P10" s="113"/>
      <c r="Q10" s="76">
        <v>8613.91</v>
      </c>
      <c r="R10" s="76">
        <v>372293.22</v>
      </c>
      <c r="S10" s="72"/>
      <c r="U10" s="73"/>
    </row>
    <row r="11" spans="2:21" ht="13.5" customHeight="1">
      <c r="B11" s="69"/>
      <c r="C11" s="109" t="s">
        <v>36</v>
      </c>
      <c r="D11" s="108"/>
      <c r="E11" s="110"/>
      <c r="F11" s="74">
        <v>43587.627763773147</v>
      </c>
      <c r="G11" s="111">
        <v>3747158</v>
      </c>
      <c r="H11" s="112"/>
      <c r="I11" s="112"/>
      <c r="J11" s="113"/>
      <c r="K11" s="75">
        <v>128879</v>
      </c>
      <c r="L11" s="111" t="s">
        <v>59</v>
      </c>
      <c r="M11" s="114"/>
      <c r="N11" s="113"/>
      <c r="O11" s="111">
        <v>41.186000823974609</v>
      </c>
      <c r="P11" s="113"/>
      <c r="Q11" s="76">
        <v>8613.91</v>
      </c>
      <c r="R11" s="76">
        <v>354772.5</v>
      </c>
      <c r="S11" s="72"/>
      <c r="U11" s="73"/>
    </row>
    <row r="12" spans="2:21" ht="13.5" customHeight="1">
      <c r="B12" s="69"/>
      <c r="C12" s="109"/>
      <c r="D12" s="121"/>
      <c r="E12" s="118"/>
      <c r="F12" s="74">
        <v>43599.522677858797</v>
      </c>
      <c r="G12" s="111">
        <v>3759527</v>
      </c>
      <c r="H12" s="112"/>
      <c r="I12" s="112"/>
      <c r="J12" s="113"/>
      <c r="K12" s="75">
        <v>129228</v>
      </c>
      <c r="L12" s="111" t="s">
        <v>59</v>
      </c>
      <c r="M12" s="114"/>
      <c r="N12" s="113"/>
      <c r="O12" s="111">
        <v>39.613998413085938</v>
      </c>
      <c r="P12" s="113"/>
      <c r="Q12" s="76">
        <v>8613.91</v>
      </c>
      <c r="R12" s="76">
        <v>341231.44</v>
      </c>
      <c r="S12" s="72"/>
      <c r="U12" s="73"/>
    </row>
    <row r="13" spans="2:21" s="78" customFormat="1" ht="13.5" customHeight="1">
      <c r="B13" s="79"/>
      <c r="C13" s="80"/>
      <c r="D13" s="89"/>
      <c r="E13" s="90"/>
      <c r="F13" s="82"/>
      <c r="G13" s="83"/>
      <c r="H13" s="84"/>
      <c r="I13" s="84"/>
      <c r="J13" s="85"/>
      <c r="K13" s="83">
        <f>K12-K9</f>
        <v>1128</v>
      </c>
      <c r="L13" s="83"/>
      <c r="M13" s="86"/>
      <c r="N13" s="85"/>
      <c r="O13" s="83">
        <f>SUM(O9:O12)</f>
        <v>164.81100082397461</v>
      </c>
      <c r="P13" s="85">
        <f>SUM(O13)</f>
        <v>164.81100082397461</v>
      </c>
      <c r="Q13" s="87"/>
      <c r="R13" s="87">
        <f>SUM(R9:R12)</f>
        <v>1419667.16</v>
      </c>
      <c r="S13" s="85"/>
      <c r="U13" s="88"/>
    </row>
    <row r="14" spans="2:21" ht="13.5" customHeight="1">
      <c r="B14" s="69"/>
      <c r="C14" s="109" t="s">
        <v>36</v>
      </c>
      <c r="D14" s="120" t="s">
        <v>61</v>
      </c>
      <c r="E14" s="110"/>
      <c r="F14" s="74">
        <v>43607.339760381939</v>
      </c>
      <c r="G14" s="111">
        <v>3767781</v>
      </c>
      <c r="H14" s="112"/>
      <c r="I14" s="112"/>
      <c r="J14" s="113"/>
      <c r="K14" s="75">
        <v>67444</v>
      </c>
      <c r="L14" s="111" t="s">
        <v>59</v>
      </c>
      <c r="M14" s="114"/>
      <c r="N14" s="113"/>
      <c r="O14" s="111">
        <v>38.21099853515625</v>
      </c>
      <c r="P14" s="113"/>
      <c r="Q14" s="76">
        <v>8613.91</v>
      </c>
      <c r="R14" s="76">
        <v>329146.09000000003</v>
      </c>
      <c r="S14" s="72"/>
      <c r="U14" s="73"/>
    </row>
    <row r="15" spans="2:21" ht="13.5" customHeight="1">
      <c r="B15" s="69"/>
      <c r="C15" s="109"/>
      <c r="D15" s="108"/>
      <c r="E15" s="110"/>
      <c r="F15" s="74">
        <v>43615.587416932867</v>
      </c>
      <c r="G15" s="111">
        <v>3776170</v>
      </c>
      <c r="H15" s="112"/>
      <c r="I15" s="112"/>
      <c r="J15" s="113"/>
      <c r="K15" s="75">
        <v>67796</v>
      </c>
      <c r="L15" s="111" t="s">
        <v>59</v>
      </c>
      <c r="M15" s="114"/>
      <c r="N15" s="113"/>
      <c r="O15" s="111">
        <v>35.512001037597656</v>
      </c>
      <c r="P15" s="113"/>
      <c r="Q15" s="76">
        <v>8613.91</v>
      </c>
      <c r="R15" s="76">
        <v>305897.19</v>
      </c>
      <c r="S15" s="72"/>
      <c r="U15" s="73"/>
    </row>
    <row r="16" spans="2:21" ht="13.5" customHeight="1">
      <c r="B16" s="69"/>
      <c r="C16" s="49" t="s">
        <v>37</v>
      </c>
      <c r="D16" s="121"/>
      <c r="E16" s="118"/>
      <c r="F16" s="74">
        <v>43636.419213541667</v>
      </c>
      <c r="G16" s="111">
        <v>3796848</v>
      </c>
      <c r="H16" s="112"/>
      <c r="I16" s="112"/>
      <c r="J16" s="113"/>
      <c r="K16" s="75">
        <v>68147</v>
      </c>
      <c r="L16" s="111" t="s">
        <v>59</v>
      </c>
      <c r="M16" s="114"/>
      <c r="N16" s="113"/>
      <c r="O16" s="111">
        <v>35.951999664306641</v>
      </c>
      <c r="P16" s="113"/>
      <c r="Q16" s="76">
        <v>8613.91</v>
      </c>
      <c r="R16" s="76">
        <v>309687.28000000003</v>
      </c>
      <c r="S16" s="72"/>
      <c r="U16" s="73"/>
    </row>
    <row r="17" spans="2:21" s="78" customFormat="1" ht="13.5" customHeight="1">
      <c r="B17" s="79"/>
      <c r="C17" s="91"/>
      <c r="D17" s="91"/>
      <c r="E17" s="90"/>
      <c r="F17" s="82"/>
      <c r="G17" s="83"/>
      <c r="H17" s="84"/>
      <c r="I17" s="84"/>
      <c r="J17" s="85"/>
      <c r="K17" s="83">
        <f>K16-K14</f>
        <v>703</v>
      </c>
      <c r="L17" s="83"/>
      <c r="M17" s="86"/>
      <c r="N17" s="85"/>
      <c r="O17" s="83">
        <f>SUM(O14:P16)</f>
        <v>109.67499923706055</v>
      </c>
      <c r="P17" s="85"/>
      <c r="Q17" s="87"/>
      <c r="R17" s="87">
        <f>SUM(R14:R16)</f>
        <v>944730.56</v>
      </c>
      <c r="S17" s="85"/>
      <c r="U17" s="88"/>
    </row>
    <row r="18" spans="2:21" ht="13.5" customHeight="1">
      <c r="B18" s="69"/>
      <c r="C18" s="55" t="s">
        <v>35</v>
      </c>
      <c r="D18" s="120" t="s">
        <v>62</v>
      </c>
      <c r="E18" s="110"/>
      <c r="F18" s="74">
        <v>43578.450417164349</v>
      </c>
      <c r="G18" s="111">
        <v>3737575</v>
      </c>
      <c r="H18" s="112"/>
      <c r="I18" s="112"/>
      <c r="J18" s="113"/>
      <c r="K18" s="75">
        <v>69250</v>
      </c>
      <c r="L18" s="111" t="s">
        <v>59</v>
      </c>
      <c r="M18" s="114"/>
      <c r="N18" s="113"/>
      <c r="O18" s="111">
        <v>43.519001007080078</v>
      </c>
      <c r="P18" s="113"/>
      <c r="Q18" s="76">
        <v>8613.91</v>
      </c>
      <c r="R18" s="76">
        <v>374868.75</v>
      </c>
      <c r="S18" s="72"/>
      <c r="U18" s="73"/>
    </row>
    <row r="19" spans="2:21" ht="13.5" customHeight="1">
      <c r="B19" s="69"/>
      <c r="C19" s="109" t="s">
        <v>36</v>
      </c>
      <c r="D19" s="108"/>
      <c r="E19" s="110"/>
      <c r="F19" s="74">
        <v>43594.455081979162</v>
      </c>
      <c r="G19" s="111">
        <v>3754283</v>
      </c>
      <c r="H19" s="112"/>
      <c r="I19" s="112"/>
      <c r="J19" s="113"/>
      <c r="K19" s="75">
        <v>69461</v>
      </c>
      <c r="L19" s="111" t="s">
        <v>59</v>
      </c>
      <c r="M19" s="114"/>
      <c r="N19" s="113"/>
      <c r="O19" s="111">
        <v>43.615001678466797</v>
      </c>
      <c r="P19" s="113"/>
      <c r="Q19" s="76">
        <v>8613.91</v>
      </c>
      <c r="R19" s="76">
        <v>375695.72</v>
      </c>
      <c r="S19" s="72"/>
      <c r="U19" s="73"/>
    </row>
    <row r="20" spans="2:21" ht="13.5" customHeight="1">
      <c r="B20" s="69"/>
      <c r="C20" s="109"/>
      <c r="D20" s="108"/>
      <c r="E20" s="110"/>
      <c r="F20" s="74">
        <v>43608.4184727662</v>
      </c>
      <c r="G20" s="111">
        <v>3768932</v>
      </c>
      <c r="H20" s="112"/>
      <c r="I20" s="112"/>
      <c r="J20" s="113"/>
      <c r="K20" s="75">
        <v>69780</v>
      </c>
      <c r="L20" s="111" t="s">
        <v>59</v>
      </c>
      <c r="M20" s="114"/>
      <c r="N20" s="113"/>
      <c r="O20" s="111">
        <v>0.21199999749660492</v>
      </c>
      <c r="P20" s="113"/>
      <c r="Q20" s="76">
        <v>8613.91</v>
      </c>
      <c r="R20" s="76">
        <v>1826.15</v>
      </c>
      <c r="S20" s="72"/>
      <c r="U20" s="73"/>
    </row>
    <row r="21" spans="2:21" ht="13.5" customHeight="1">
      <c r="B21" s="69"/>
      <c r="C21" s="109" t="s">
        <v>37</v>
      </c>
      <c r="D21" s="108"/>
      <c r="E21" s="110"/>
      <c r="F21" s="74">
        <v>43612.388776539352</v>
      </c>
      <c r="G21" s="111">
        <v>3772815</v>
      </c>
      <c r="H21" s="112"/>
      <c r="I21" s="112"/>
      <c r="J21" s="113"/>
      <c r="K21" s="75">
        <v>69800</v>
      </c>
      <c r="L21" s="111" t="s">
        <v>59</v>
      </c>
      <c r="M21" s="114"/>
      <c r="N21" s="113"/>
      <c r="O21" s="111">
        <v>41.009998321533203</v>
      </c>
      <c r="P21" s="113"/>
      <c r="Q21" s="76">
        <v>8613.91</v>
      </c>
      <c r="R21" s="76">
        <v>353256.44</v>
      </c>
      <c r="S21" s="72"/>
      <c r="U21" s="73"/>
    </row>
    <row r="22" spans="2:21" ht="13.5" customHeight="1">
      <c r="B22" s="69"/>
      <c r="C22" s="123"/>
      <c r="D22" s="121"/>
      <c r="E22" s="118"/>
      <c r="F22" s="74">
        <v>43628.647436770829</v>
      </c>
      <c r="G22" s="111">
        <v>3789322</v>
      </c>
      <c r="H22" s="112"/>
      <c r="I22" s="112"/>
      <c r="J22" s="113"/>
      <c r="K22" s="75">
        <v>70007</v>
      </c>
      <c r="L22" s="111" t="s">
        <v>59</v>
      </c>
      <c r="M22" s="114"/>
      <c r="N22" s="113"/>
      <c r="O22" s="111">
        <v>44</v>
      </c>
      <c r="P22" s="113"/>
      <c r="Q22" s="76">
        <v>8612</v>
      </c>
      <c r="R22" s="76">
        <v>378928</v>
      </c>
      <c r="S22" s="72"/>
      <c r="U22" s="73"/>
    </row>
    <row r="23" spans="2:21" s="78" customFormat="1" ht="13.5" customHeight="1">
      <c r="B23" s="79"/>
      <c r="C23" s="92"/>
      <c r="D23" s="89"/>
      <c r="E23" s="90"/>
      <c r="F23" s="82"/>
      <c r="G23" s="83"/>
      <c r="H23" s="84"/>
      <c r="I23" s="84"/>
      <c r="J23" s="85"/>
      <c r="K23" s="83">
        <f>K22-K18</f>
        <v>757</v>
      </c>
      <c r="L23" s="83"/>
      <c r="M23" s="86"/>
      <c r="N23" s="85"/>
      <c r="O23" s="83">
        <f>SUM(O18:P22)</f>
        <v>172.35600100457668</v>
      </c>
      <c r="P23" s="85"/>
      <c r="Q23" s="87"/>
      <c r="R23" s="87">
        <f>SUM(R18:R22)</f>
        <v>1484575.06</v>
      </c>
      <c r="S23" s="85"/>
      <c r="U23" s="88"/>
    </row>
    <row r="24" spans="2:21" ht="13.5" customHeight="1">
      <c r="B24" s="69"/>
      <c r="C24" s="93" t="s">
        <v>35</v>
      </c>
      <c r="D24" s="75" t="s">
        <v>63</v>
      </c>
      <c r="E24" s="110"/>
      <c r="F24" s="74">
        <v>43584.63942190972</v>
      </c>
      <c r="G24" s="111">
        <v>3744163</v>
      </c>
      <c r="H24" s="112"/>
      <c r="I24" s="112"/>
      <c r="J24" s="113"/>
      <c r="K24" s="75">
        <v>64983</v>
      </c>
      <c r="L24" s="111" t="s">
        <v>59</v>
      </c>
      <c r="M24" s="114"/>
      <c r="N24" s="113"/>
      <c r="O24" s="111">
        <v>44</v>
      </c>
      <c r="P24" s="113"/>
      <c r="Q24" s="76">
        <v>8613.91</v>
      </c>
      <c r="R24" s="76">
        <v>379012.06</v>
      </c>
      <c r="S24" s="72"/>
      <c r="U24" s="73"/>
    </row>
    <row r="25" spans="2:21" ht="13.5" customHeight="1">
      <c r="B25" s="69"/>
      <c r="C25" s="109" t="s">
        <v>36</v>
      </c>
      <c r="D25" s="94"/>
      <c r="E25" s="110"/>
      <c r="F25" s="74">
        <v>43600.450057951384</v>
      </c>
      <c r="G25" s="111">
        <v>3760518</v>
      </c>
      <c r="H25" s="112"/>
      <c r="I25" s="112"/>
      <c r="J25" s="113"/>
      <c r="K25" s="75">
        <v>64984</v>
      </c>
      <c r="L25" s="111" t="s">
        <v>59</v>
      </c>
      <c r="M25" s="114"/>
      <c r="N25" s="113"/>
      <c r="O25" s="111">
        <v>44</v>
      </c>
      <c r="P25" s="113"/>
      <c r="Q25" s="76">
        <v>8613.91</v>
      </c>
      <c r="R25" s="76">
        <v>379012.06</v>
      </c>
      <c r="S25" s="72"/>
      <c r="U25" s="73"/>
    </row>
    <row r="26" spans="2:21" ht="13.5" customHeight="1">
      <c r="B26" s="69"/>
      <c r="C26" s="109"/>
      <c r="D26" s="95"/>
      <c r="E26" s="118"/>
      <c r="F26" s="74">
        <v>43616.603389548611</v>
      </c>
      <c r="G26" s="111">
        <v>3777274</v>
      </c>
      <c r="H26" s="112"/>
      <c r="I26" s="112"/>
      <c r="J26" s="113"/>
      <c r="K26" s="75">
        <v>64750</v>
      </c>
      <c r="L26" s="111" t="s">
        <v>59</v>
      </c>
      <c r="M26" s="114"/>
      <c r="N26" s="113"/>
      <c r="O26" s="111">
        <v>44</v>
      </c>
      <c r="P26" s="113"/>
      <c r="Q26" s="76">
        <v>8613.91</v>
      </c>
      <c r="R26" s="76">
        <v>379012.06</v>
      </c>
      <c r="S26" s="72"/>
      <c r="U26" s="73"/>
    </row>
    <row r="27" spans="2:21" s="78" customFormat="1" ht="13.5" customHeight="1">
      <c r="B27" s="79"/>
      <c r="C27" s="92"/>
      <c r="D27" s="89"/>
      <c r="E27" s="90"/>
      <c r="F27" s="82"/>
      <c r="G27" s="83"/>
      <c r="H27" s="84"/>
      <c r="I27" s="84"/>
      <c r="J27" s="85"/>
      <c r="K27" s="83">
        <f>K26-K24</f>
        <v>-233</v>
      </c>
      <c r="L27" s="83"/>
      <c r="M27" s="86"/>
      <c r="N27" s="85"/>
      <c r="O27" s="96">
        <f>SUM(O24:P26)</f>
        <v>132</v>
      </c>
      <c r="P27" s="85"/>
      <c r="Q27" s="87"/>
      <c r="R27" s="87">
        <f>SUM(R24:R26)</f>
        <v>1137036.18</v>
      </c>
      <c r="S27" s="85"/>
      <c r="U27" s="88"/>
    </row>
    <row r="28" spans="2:21" ht="13.5" customHeight="1">
      <c r="B28" s="69"/>
      <c r="C28" s="94"/>
      <c r="D28" s="75" t="s">
        <v>47</v>
      </c>
      <c r="E28" s="110"/>
      <c r="F28" s="74">
        <v>43563.342777662037</v>
      </c>
      <c r="G28" s="111">
        <v>3723084</v>
      </c>
      <c r="H28" s="112"/>
      <c r="I28" s="112"/>
      <c r="J28" s="113"/>
      <c r="K28" s="75">
        <v>162951</v>
      </c>
      <c r="L28" s="111" t="s">
        <v>59</v>
      </c>
      <c r="M28" s="114"/>
      <c r="N28" s="113"/>
      <c r="O28" s="111">
        <v>38.590000152587891</v>
      </c>
      <c r="P28" s="113"/>
      <c r="Q28" s="76">
        <v>8613.91</v>
      </c>
      <c r="R28" s="76">
        <v>332410.78000000003</v>
      </c>
      <c r="S28" s="72"/>
      <c r="U28" s="73"/>
    </row>
    <row r="29" spans="2:21" ht="13.5" customHeight="1">
      <c r="B29" s="69"/>
      <c r="C29" s="94"/>
      <c r="D29" s="94"/>
      <c r="E29" s="110"/>
      <c r="F29" s="74">
        <v>43578.33570625</v>
      </c>
      <c r="G29" s="111">
        <v>3737422</v>
      </c>
      <c r="H29" s="112"/>
      <c r="I29" s="112"/>
      <c r="J29" s="113"/>
      <c r="K29" s="75">
        <v>167230</v>
      </c>
      <c r="L29" s="111" t="s">
        <v>59</v>
      </c>
      <c r="M29" s="114"/>
      <c r="N29" s="113"/>
      <c r="O29" s="111">
        <v>35.511001586914063</v>
      </c>
      <c r="P29" s="113"/>
      <c r="Q29" s="76">
        <v>8613.91</v>
      </c>
      <c r="R29" s="76">
        <v>305888.56</v>
      </c>
      <c r="S29" s="72"/>
      <c r="U29" s="73"/>
    </row>
    <row r="30" spans="2:21" ht="13.5" customHeight="1">
      <c r="B30" s="69"/>
      <c r="C30" s="94"/>
      <c r="D30" s="94"/>
      <c r="E30" s="110"/>
      <c r="F30" s="74">
        <v>43592.464556099534</v>
      </c>
      <c r="G30" s="111">
        <v>3752132</v>
      </c>
      <c r="H30" s="112"/>
      <c r="I30" s="112"/>
      <c r="J30" s="113"/>
      <c r="K30" s="75">
        <v>172190</v>
      </c>
      <c r="L30" s="111" t="s">
        <v>59</v>
      </c>
      <c r="M30" s="114"/>
      <c r="N30" s="113"/>
      <c r="O30" s="111">
        <v>40.742000579833984</v>
      </c>
      <c r="P30" s="113"/>
      <c r="Q30" s="76">
        <v>8613.91</v>
      </c>
      <c r="R30" s="76">
        <v>350947.94</v>
      </c>
      <c r="S30" s="72"/>
      <c r="U30" s="73"/>
    </row>
    <row r="31" spans="2:21" ht="13.5" customHeight="1">
      <c r="B31" s="69"/>
      <c r="C31" s="94"/>
      <c r="D31" s="94"/>
      <c r="E31" s="110"/>
      <c r="F31" s="74">
        <v>43605.417849618054</v>
      </c>
      <c r="G31" s="111">
        <v>3765753</v>
      </c>
      <c r="H31" s="112"/>
      <c r="I31" s="112"/>
      <c r="J31" s="113"/>
      <c r="K31" s="75">
        <v>177703</v>
      </c>
      <c r="L31" s="111" t="s">
        <v>59</v>
      </c>
      <c r="M31" s="114"/>
      <c r="N31" s="113"/>
      <c r="O31" s="111">
        <v>34.491001129150391</v>
      </c>
      <c r="P31" s="113"/>
      <c r="Q31" s="76">
        <v>8613.91</v>
      </c>
      <c r="R31" s="76">
        <v>297102.38</v>
      </c>
      <c r="S31" s="72"/>
      <c r="U31" s="73"/>
    </row>
    <row r="32" spans="2:21" ht="13.5" customHeight="1">
      <c r="B32" s="69"/>
      <c r="C32" s="94"/>
      <c r="D32" s="94"/>
      <c r="E32" s="110"/>
      <c r="F32" s="74">
        <v>43622.413891284719</v>
      </c>
      <c r="G32" s="111">
        <v>3783030</v>
      </c>
      <c r="H32" s="112"/>
      <c r="I32" s="112"/>
      <c r="J32" s="113"/>
      <c r="K32" s="75">
        <v>182624</v>
      </c>
      <c r="L32" s="111" t="s">
        <v>59</v>
      </c>
      <c r="M32" s="114"/>
      <c r="N32" s="113"/>
      <c r="O32" s="111">
        <v>37.763999938964844</v>
      </c>
      <c r="P32" s="113"/>
      <c r="Q32" s="76">
        <v>8612</v>
      </c>
      <c r="R32" s="76">
        <v>325223.56</v>
      </c>
      <c r="S32" s="72"/>
      <c r="U32" s="73"/>
    </row>
    <row r="33" spans="2:21" ht="13.5" customHeight="1">
      <c r="B33" s="69"/>
      <c r="C33" s="95"/>
      <c r="D33" s="95"/>
      <c r="E33" s="118"/>
      <c r="F33" s="74">
        <v>43636.350321724538</v>
      </c>
      <c r="G33" s="111">
        <v>3796777</v>
      </c>
      <c r="H33" s="112"/>
      <c r="I33" s="112"/>
      <c r="J33" s="113"/>
      <c r="K33" s="75">
        <v>186727</v>
      </c>
      <c r="L33" s="111" t="s">
        <v>59</v>
      </c>
      <c r="M33" s="114"/>
      <c r="N33" s="113"/>
      <c r="O33" s="111">
        <v>37.282001495361328</v>
      </c>
      <c r="P33" s="113"/>
      <c r="Q33" s="76">
        <v>8613.91</v>
      </c>
      <c r="R33" s="76">
        <v>321143.81</v>
      </c>
      <c r="S33" s="72"/>
      <c r="U33" s="73"/>
    </row>
    <row r="34" spans="2:21" s="78" customFormat="1" ht="13.5" customHeight="1">
      <c r="B34" s="79"/>
      <c r="C34" s="91"/>
      <c r="D34" s="91"/>
      <c r="E34" s="90"/>
      <c r="F34" s="82"/>
      <c r="G34" s="83"/>
      <c r="H34" s="84"/>
      <c r="I34" s="84"/>
      <c r="J34" s="85"/>
      <c r="K34" s="83">
        <f>K33-K28</f>
        <v>23776</v>
      </c>
      <c r="L34" s="83"/>
      <c r="M34" s="86"/>
      <c r="N34" s="85"/>
      <c r="O34" s="83">
        <f>SUM(O28:P33)</f>
        <v>224.3800048828125</v>
      </c>
      <c r="P34" s="85"/>
      <c r="Q34" s="87"/>
      <c r="R34" s="87">
        <f>SUM(R28:R33)</f>
        <v>1932717.0300000003</v>
      </c>
      <c r="S34" s="85"/>
      <c r="U34" s="88"/>
    </row>
    <row r="35" spans="2:21" ht="13.5" customHeight="1">
      <c r="B35" s="69"/>
      <c r="C35" s="124" t="s">
        <v>35</v>
      </c>
      <c r="D35" s="120" t="s">
        <v>64</v>
      </c>
      <c r="E35" s="110"/>
      <c r="F35" s="74">
        <v>43556.368712418982</v>
      </c>
      <c r="G35" s="111">
        <v>3715357</v>
      </c>
      <c r="H35" s="112"/>
      <c r="I35" s="112"/>
      <c r="J35" s="113"/>
      <c r="K35" s="75">
        <v>193404</v>
      </c>
      <c r="L35" s="111" t="s">
        <v>65</v>
      </c>
      <c r="M35" s="114"/>
      <c r="N35" s="113"/>
      <c r="O35" s="111">
        <v>14.149999618530273</v>
      </c>
      <c r="P35" s="113"/>
      <c r="Q35" s="76">
        <v>9131.91</v>
      </c>
      <c r="R35" s="76">
        <v>129216.52</v>
      </c>
      <c r="S35" s="72"/>
      <c r="U35" s="73"/>
    </row>
    <row r="36" spans="2:21" ht="13.5" customHeight="1">
      <c r="B36" s="69"/>
      <c r="C36" s="109"/>
      <c r="D36" s="108"/>
      <c r="E36" s="110"/>
      <c r="F36" s="74">
        <v>43559.819021377312</v>
      </c>
      <c r="G36" s="111">
        <v>3719463</v>
      </c>
      <c r="H36" s="112"/>
      <c r="I36" s="112"/>
      <c r="J36" s="113"/>
      <c r="K36" s="75">
        <v>193750</v>
      </c>
      <c r="L36" s="111" t="s">
        <v>65</v>
      </c>
      <c r="M36" s="114"/>
      <c r="N36" s="113"/>
      <c r="O36" s="111">
        <v>19.334999084472656</v>
      </c>
      <c r="P36" s="113"/>
      <c r="Q36" s="76">
        <v>9131.91</v>
      </c>
      <c r="R36" s="76">
        <v>176565.47</v>
      </c>
      <c r="S36" s="72"/>
      <c r="U36" s="73"/>
    </row>
    <row r="37" spans="2:21" ht="13.5" customHeight="1">
      <c r="B37" s="69"/>
      <c r="C37" s="109"/>
      <c r="D37" s="108"/>
      <c r="E37" s="110"/>
      <c r="F37" s="74">
        <v>43563.822275312501</v>
      </c>
      <c r="G37" s="111">
        <v>3723783</v>
      </c>
      <c r="H37" s="112"/>
      <c r="I37" s="112"/>
      <c r="J37" s="113"/>
      <c r="K37" s="75">
        <v>194030</v>
      </c>
      <c r="L37" s="111" t="s">
        <v>65</v>
      </c>
      <c r="M37" s="114"/>
      <c r="N37" s="113"/>
      <c r="O37" s="111">
        <v>16.764999389648438</v>
      </c>
      <c r="P37" s="113"/>
      <c r="Q37" s="76">
        <v>9131.91</v>
      </c>
      <c r="R37" s="76">
        <v>153096.47</v>
      </c>
      <c r="S37" s="72"/>
      <c r="U37" s="73"/>
    </row>
    <row r="38" spans="2:21" ht="13.5" customHeight="1">
      <c r="B38" s="69"/>
      <c r="C38" s="109"/>
      <c r="D38" s="108"/>
      <c r="E38" s="110"/>
      <c r="F38" s="74">
        <v>43567.778366701386</v>
      </c>
      <c r="G38" s="111">
        <v>3728115</v>
      </c>
      <c r="H38" s="112"/>
      <c r="I38" s="112"/>
      <c r="J38" s="113"/>
      <c r="K38" s="75">
        <v>194354</v>
      </c>
      <c r="L38" s="111" t="s">
        <v>65</v>
      </c>
      <c r="M38" s="114"/>
      <c r="N38" s="113"/>
      <c r="O38" s="111">
        <v>17.617000579833984</v>
      </c>
      <c r="P38" s="113"/>
      <c r="Q38" s="76">
        <v>9131.91</v>
      </c>
      <c r="R38" s="76">
        <v>160876.85999999999</v>
      </c>
      <c r="S38" s="72"/>
      <c r="U38" s="73"/>
    </row>
    <row r="39" spans="2:21" ht="13.5" customHeight="1">
      <c r="B39" s="69"/>
      <c r="C39" s="109"/>
      <c r="D39" s="108"/>
      <c r="E39" s="110"/>
      <c r="F39" s="74">
        <v>43572.427417013889</v>
      </c>
      <c r="G39" s="111">
        <v>3732632</v>
      </c>
      <c r="H39" s="112"/>
      <c r="I39" s="112"/>
      <c r="J39" s="113"/>
      <c r="K39" s="75">
        <v>194515</v>
      </c>
      <c r="L39" s="111" t="s">
        <v>65</v>
      </c>
      <c r="M39" s="114"/>
      <c r="N39" s="113"/>
      <c r="O39" s="111">
        <v>25</v>
      </c>
      <c r="P39" s="113"/>
      <c r="Q39" s="76">
        <v>9131.91</v>
      </c>
      <c r="R39" s="76">
        <v>228297.75</v>
      </c>
      <c r="S39" s="72"/>
      <c r="U39" s="73"/>
    </row>
    <row r="40" spans="2:21" ht="13.5" customHeight="1">
      <c r="B40" s="69"/>
      <c r="C40" s="109"/>
      <c r="D40" s="108"/>
      <c r="E40" s="110"/>
      <c r="F40" s="74">
        <v>43579.812853275464</v>
      </c>
      <c r="G40" s="111">
        <v>3739165</v>
      </c>
      <c r="H40" s="112"/>
      <c r="I40" s="112"/>
      <c r="J40" s="113"/>
      <c r="K40" s="75">
        <v>194780</v>
      </c>
      <c r="L40" s="111" t="s">
        <v>65</v>
      </c>
      <c r="M40" s="114"/>
      <c r="N40" s="113"/>
      <c r="O40" s="111">
        <v>17.08799934387207</v>
      </c>
      <c r="P40" s="113"/>
      <c r="Q40" s="76">
        <v>9131.91</v>
      </c>
      <c r="R40" s="76">
        <v>156046.07999999999</v>
      </c>
      <c r="S40" s="72"/>
      <c r="U40" s="73"/>
    </row>
    <row r="41" spans="2:21" ht="13.5" customHeight="1">
      <c r="B41" s="69"/>
      <c r="C41" s="109"/>
      <c r="D41" s="108"/>
      <c r="E41" s="110"/>
      <c r="F41" s="74">
        <v>43584.79502237268</v>
      </c>
      <c r="G41" s="111">
        <v>3744390</v>
      </c>
      <c r="H41" s="112"/>
      <c r="I41" s="112"/>
      <c r="J41" s="113"/>
      <c r="K41" s="75">
        <v>195092</v>
      </c>
      <c r="L41" s="111" t="s">
        <v>65</v>
      </c>
      <c r="M41" s="114"/>
      <c r="N41" s="113"/>
      <c r="O41" s="111">
        <v>17.86400032043457</v>
      </c>
      <c r="P41" s="113"/>
      <c r="Q41" s="76">
        <v>9131.91</v>
      </c>
      <c r="R41" s="76">
        <v>163132.45000000001</v>
      </c>
      <c r="S41" s="72"/>
      <c r="U41" s="73"/>
    </row>
    <row r="42" spans="2:21" ht="13.5" customHeight="1">
      <c r="B42" s="69"/>
      <c r="C42" s="122" t="s">
        <v>36</v>
      </c>
      <c r="D42" s="108"/>
      <c r="E42" s="110"/>
      <c r="F42" s="74">
        <v>43590.542392974538</v>
      </c>
      <c r="G42" s="111">
        <v>3750287</v>
      </c>
      <c r="H42" s="112"/>
      <c r="I42" s="112"/>
      <c r="J42" s="113"/>
      <c r="K42" s="75">
        <v>195360</v>
      </c>
      <c r="L42" s="111" t="s">
        <v>65</v>
      </c>
      <c r="M42" s="114"/>
      <c r="N42" s="113"/>
      <c r="O42" s="111">
        <v>15.920000076293945</v>
      </c>
      <c r="P42" s="113"/>
      <c r="Q42" s="76">
        <v>9131.91</v>
      </c>
      <c r="R42" s="76">
        <v>145380.01999999999</v>
      </c>
      <c r="S42" s="72"/>
      <c r="U42" s="73"/>
    </row>
    <row r="43" spans="2:21" ht="13.5" customHeight="1">
      <c r="B43" s="69"/>
      <c r="C43" s="109"/>
      <c r="D43" s="108"/>
      <c r="E43" s="110"/>
      <c r="F43" s="74">
        <v>43594.299905787033</v>
      </c>
      <c r="G43" s="111">
        <v>3754114</v>
      </c>
      <c r="H43" s="112"/>
      <c r="I43" s="112"/>
      <c r="J43" s="113"/>
      <c r="K43" s="75">
        <v>195660</v>
      </c>
      <c r="L43" s="111" t="s">
        <v>65</v>
      </c>
      <c r="M43" s="114"/>
      <c r="N43" s="113"/>
      <c r="O43" s="111">
        <v>16.579999923706055</v>
      </c>
      <c r="P43" s="113"/>
      <c r="Q43" s="76">
        <v>9131.91</v>
      </c>
      <c r="R43" s="76">
        <v>151407.06</v>
      </c>
      <c r="S43" s="72"/>
      <c r="U43" s="73"/>
    </row>
    <row r="44" spans="2:21" ht="13.5" customHeight="1">
      <c r="B44" s="69"/>
      <c r="C44" s="109"/>
      <c r="D44" s="108"/>
      <c r="E44" s="110"/>
      <c r="F44" s="74">
        <v>43599.260705636574</v>
      </c>
      <c r="G44" s="111">
        <v>3759183</v>
      </c>
      <c r="H44" s="112"/>
      <c r="I44" s="112"/>
      <c r="J44" s="113"/>
      <c r="K44" s="75">
        <v>195965</v>
      </c>
      <c r="L44" s="111" t="s">
        <v>65</v>
      </c>
      <c r="M44" s="114"/>
      <c r="N44" s="113"/>
      <c r="O44" s="111">
        <v>16.98900032043457</v>
      </c>
      <c r="P44" s="113"/>
      <c r="Q44" s="76">
        <v>9131.91</v>
      </c>
      <c r="R44" s="76">
        <v>155142.03</v>
      </c>
      <c r="S44" s="72"/>
      <c r="U44" s="73"/>
    </row>
    <row r="45" spans="2:21" ht="13.5" customHeight="1">
      <c r="B45" s="69"/>
      <c r="C45" s="109"/>
      <c r="D45" s="108"/>
      <c r="E45" s="110"/>
      <c r="F45" s="74">
        <v>43601.844870636574</v>
      </c>
      <c r="G45" s="111">
        <v>3762191</v>
      </c>
      <c r="H45" s="112"/>
      <c r="I45" s="112"/>
      <c r="J45" s="113"/>
      <c r="K45" s="75">
        <v>196225</v>
      </c>
      <c r="L45" s="111" t="s">
        <v>65</v>
      </c>
      <c r="M45" s="114"/>
      <c r="N45" s="113"/>
      <c r="O45" s="111">
        <v>13.407999992370605</v>
      </c>
      <c r="P45" s="113"/>
      <c r="Q45" s="76">
        <v>9131.91</v>
      </c>
      <c r="R45" s="76">
        <v>122440.65</v>
      </c>
      <c r="S45" s="72"/>
      <c r="U45" s="73"/>
    </row>
    <row r="46" spans="2:21" ht="13.5" customHeight="1">
      <c r="B46" s="69"/>
      <c r="C46" s="109"/>
      <c r="D46" s="108"/>
      <c r="E46" s="110"/>
      <c r="F46" s="74">
        <v>43605.600300381942</v>
      </c>
      <c r="G46" s="111">
        <v>3765959</v>
      </c>
      <c r="H46" s="112"/>
      <c r="I46" s="112"/>
      <c r="J46" s="113"/>
      <c r="K46" s="75">
        <v>196500</v>
      </c>
      <c r="L46" s="111" t="s">
        <v>65</v>
      </c>
      <c r="M46" s="114"/>
      <c r="N46" s="113"/>
      <c r="O46" s="111">
        <v>14.385000228881836</v>
      </c>
      <c r="P46" s="113"/>
      <c r="Q46" s="76">
        <v>9131.91</v>
      </c>
      <c r="R46" s="76">
        <v>131362.53</v>
      </c>
      <c r="S46" s="72"/>
      <c r="U46" s="73"/>
    </row>
    <row r="47" spans="2:21" ht="13.5" customHeight="1">
      <c r="B47" s="69"/>
      <c r="C47" s="109"/>
      <c r="D47" s="108"/>
      <c r="E47" s="110"/>
      <c r="F47" s="74">
        <v>43611.644672766204</v>
      </c>
      <c r="G47" s="111">
        <v>3772218</v>
      </c>
      <c r="H47" s="112"/>
      <c r="I47" s="112"/>
      <c r="J47" s="113"/>
      <c r="K47" s="75">
        <v>196810</v>
      </c>
      <c r="L47" s="111" t="s">
        <v>65</v>
      </c>
      <c r="M47" s="114"/>
      <c r="N47" s="113"/>
      <c r="O47" s="111">
        <v>6</v>
      </c>
      <c r="P47" s="113"/>
      <c r="Q47" s="76">
        <v>9131.91</v>
      </c>
      <c r="R47" s="76">
        <v>54791.46</v>
      </c>
      <c r="S47" s="72"/>
      <c r="U47" s="73"/>
    </row>
    <row r="48" spans="2:21" ht="13.5" customHeight="1">
      <c r="B48" s="69"/>
      <c r="C48" s="109"/>
      <c r="D48" s="108"/>
      <c r="E48" s="110"/>
      <c r="F48" s="74">
        <v>43612.775630439814</v>
      </c>
      <c r="G48" s="111">
        <v>3773282</v>
      </c>
      <c r="H48" s="112"/>
      <c r="I48" s="112"/>
      <c r="J48" s="113"/>
      <c r="K48" s="75">
        <v>196910</v>
      </c>
      <c r="L48" s="111" t="s">
        <v>65</v>
      </c>
      <c r="M48" s="114"/>
      <c r="N48" s="113"/>
      <c r="O48" s="111">
        <v>6</v>
      </c>
      <c r="P48" s="113"/>
      <c r="Q48" s="76">
        <v>9131.91</v>
      </c>
      <c r="R48" s="76">
        <v>54791.46</v>
      </c>
      <c r="S48" s="72"/>
      <c r="U48" s="73"/>
    </row>
    <row r="49" spans="2:21" ht="13.5" customHeight="1">
      <c r="B49" s="69"/>
      <c r="C49" s="109"/>
      <c r="D49" s="108"/>
      <c r="E49" s="110"/>
      <c r="F49" s="74">
        <v>43614.472725844906</v>
      </c>
      <c r="G49" s="111">
        <v>3774966</v>
      </c>
      <c r="H49" s="112"/>
      <c r="I49" s="112"/>
      <c r="J49" s="113"/>
      <c r="K49" s="75">
        <v>197030</v>
      </c>
      <c r="L49" s="111" t="s">
        <v>65</v>
      </c>
      <c r="M49" s="114"/>
      <c r="N49" s="113"/>
      <c r="O49" s="111">
        <v>16.722000122070313</v>
      </c>
      <c r="P49" s="113"/>
      <c r="Q49" s="76">
        <v>9131.91</v>
      </c>
      <c r="R49" s="76">
        <v>152703.79999999999</v>
      </c>
      <c r="S49" s="72"/>
      <c r="U49" s="73"/>
    </row>
    <row r="50" spans="2:21" ht="13.5" customHeight="1">
      <c r="B50" s="69"/>
      <c r="C50" s="109"/>
      <c r="D50" s="108"/>
      <c r="E50" s="110"/>
      <c r="F50" s="74">
        <v>43615.408411493052</v>
      </c>
      <c r="G50" s="111">
        <v>3775969</v>
      </c>
      <c r="H50" s="112"/>
      <c r="I50" s="112"/>
      <c r="J50" s="113"/>
      <c r="K50" s="75">
        <v>197150</v>
      </c>
      <c r="L50" s="111" t="s">
        <v>65</v>
      </c>
      <c r="M50" s="114"/>
      <c r="N50" s="113"/>
      <c r="O50" s="111">
        <v>17.399999618530273</v>
      </c>
      <c r="P50" s="113"/>
      <c r="Q50" s="76">
        <v>9131.91</v>
      </c>
      <c r="R50" s="76">
        <v>158895.23000000001</v>
      </c>
      <c r="S50" s="72"/>
      <c r="U50" s="73"/>
    </row>
    <row r="51" spans="2:21" ht="13.5" customHeight="1">
      <c r="B51" s="69"/>
      <c r="C51" s="122" t="s">
        <v>37</v>
      </c>
      <c r="D51" s="108"/>
      <c r="E51" s="110"/>
      <c r="F51" s="74">
        <v>43621.326404861109</v>
      </c>
      <c r="G51" s="111">
        <v>3781830</v>
      </c>
      <c r="H51" s="112"/>
      <c r="I51" s="112"/>
      <c r="J51" s="113"/>
      <c r="K51" s="75">
        <v>197451</v>
      </c>
      <c r="L51" s="111" t="s">
        <v>65</v>
      </c>
      <c r="M51" s="114"/>
      <c r="N51" s="113"/>
      <c r="O51" s="111">
        <v>17.121999740600586</v>
      </c>
      <c r="P51" s="113"/>
      <c r="Q51" s="76">
        <v>9130</v>
      </c>
      <c r="R51" s="76">
        <v>156323.85999999999</v>
      </c>
      <c r="S51" s="72"/>
      <c r="U51" s="73"/>
    </row>
    <row r="52" spans="2:21" ht="13.5" customHeight="1">
      <c r="B52" s="69"/>
      <c r="C52" s="109"/>
      <c r="D52" s="108"/>
      <c r="E52" s="110"/>
      <c r="F52" s="74">
        <v>43626.348249270828</v>
      </c>
      <c r="G52" s="111">
        <v>3786968</v>
      </c>
      <c r="H52" s="112"/>
      <c r="I52" s="112"/>
      <c r="J52" s="113"/>
      <c r="K52" s="75">
        <v>197760</v>
      </c>
      <c r="L52" s="111" t="s">
        <v>65</v>
      </c>
      <c r="M52" s="114"/>
      <c r="N52" s="113"/>
      <c r="O52" s="111">
        <v>16.042999267578125</v>
      </c>
      <c r="P52" s="113"/>
      <c r="Q52" s="76">
        <v>9130</v>
      </c>
      <c r="R52" s="76">
        <v>146472.57999999999</v>
      </c>
      <c r="S52" s="72"/>
      <c r="U52" s="73"/>
    </row>
    <row r="53" spans="2:21" ht="13.5" customHeight="1">
      <c r="B53" s="69"/>
      <c r="C53" s="109"/>
      <c r="D53" s="108"/>
      <c r="E53" s="110"/>
      <c r="F53" s="74">
        <v>43629.508157060183</v>
      </c>
      <c r="G53" s="111">
        <v>3790176</v>
      </c>
      <c r="H53" s="112"/>
      <c r="I53" s="112"/>
      <c r="J53" s="113"/>
      <c r="K53" s="75">
        <v>198111</v>
      </c>
      <c r="L53" s="111" t="s">
        <v>65</v>
      </c>
      <c r="M53" s="114"/>
      <c r="N53" s="113"/>
      <c r="O53" s="111">
        <v>18.284999847412109</v>
      </c>
      <c r="P53" s="113"/>
      <c r="Q53" s="76">
        <v>9130</v>
      </c>
      <c r="R53" s="76">
        <v>166942.04999999999</v>
      </c>
      <c r="S53" s="72"/>
      <c r="U53" s="73"/>
    </row>
    <row r="54" spans="2:21" ht="13.5" customHeight="1">
      <c r="B54" s="69"/>
      <c r="C54" s="109"/>
      <c r="D54" s="108"/>
      <c r="E54" s="110"/>
      <c r="F54" s="74">
        <v>43635.676636886572</v>
      </c>
      <c r="G54" s="111">
        <v>3796207</v>
      </c>
      <c r="H54" s="112"/>
      <c r="I54" s="112"/>
      <c r="J54" s="113"/>
      <c r="K54" s="75">
        <v>198454</v>
      </c>
      <c r="L54" s="111" t="s">
        <v>65</v>
      </c>
      <c r="M54" s="114"/>
      <c r="N54" s="113"/>
      <c r="O54" s="111">
        <v>19.316999435424805</v>
      </c>
      <c r="P54" s="113"/>
      <c r="Q54" s="76">
        <v>9130</v>
      </c>
      <c r="R54" s="76">
        <v>176364.2</v>
      </c>
      <c r="S54" s="72"/>
      <c r="U54" s="73"/>
    </row>
    <row r="55" spans="2:21" ht="13.5" customHeight="1">
      <c r="B55" s="69"/>
      <c r="C55" s="109"/>
      <c r="D55" s="108"/>
      <c r="E55" s="110"/>
      <c r="F55" s="74">
        <v>43642.279560104165</v>
      </c>
      <c r="G55" s="111">
        <v>3802149</v>
      </c>
      <c r="H55" s="112"/>
      <c r="I55" s="112"/>
      <c r="J55" s="113"/>
      <c r="K55" s="75">
        <v>198730</v>
      </c>
      <c r="L55" s="111" t="s">
        <v>65</v>
      </c>
      <c r="M55" s="114"/>
      <c r="N55" s="113"/>
      <c r="O55" s="111">
        <v>16.03700065612793</v>
      </c>
      <c r="P55" s="113"/>
      <c r="Q55" s="76">
        <v>9131.91</v>
      </c>
      <c r="R55" s="76">
        <v>146448.45000000001</v>
      </c>
      <c r="S55" s="72"/>
      <c r="U55" s="73"/>
    </row>
    <row r="56" spans="2:21" ht="13.5" customHeight="1">
      <c r="B56" s="69"/>
      <c r="C56" s="123"/>
      <c r="D56" s="121"/>
      <c r="E56" s="118"/>
      <c r="F56" s="74">
        <v>43644.708210798606</v>
      </c>
      <c r="G56" s="111">
        <v>3804768</v>
      </c>
      <c r="H56" s="112"/>
      <c r="I56" s="112"/>
      <c r="J56" s="113"/>
      <c r="K56" s="75">
        <v>199020</v>
      </c>
      <c r="L56" s="111" t="s">
        <v>65</v>
      </c>
      <c r="M56" s="114"/>
      <c r="N56" s="113"/>
      <c r="O56" s="111">
        <v>16.135000228881836</v>
      </c>
      <c r="P56" s="113"/>
      <c r="Q56" s="76">
        <v>9131.91</v>
      </c>
      <c r="R56" s="76">
        <v>147343.38</v>
      </c>
      <c r="S56" s="72"/>
      <c r="U56" s="73"/>
    </row>
    <row r="57" spans="2:21" s="78" customFormat="1" ht="13.5" customHeight="1">
      <c r="B57" s="79"/>
      <c r="C57" s="92"/>
      <c r="D57" s="89"/>
      <c r="E57" s="90"/>
      <c r="F57" s="82"/>
      <c r="G57" s="83"/>
      <c r="H57" s="84"/>
      <c r="I57" s="84"/>
      <c r="J57" s="85"/>
      <c r="K57" s="83">
        <f>K56-K35</f>
        <v>5616</v>
      </c>
      <c r="L57" s="83"/>
      <c r="M57" s="86"/>
      <c r="N57" s="85"/>
      <c r="O57" s="83">
        <f>SUM(O35:P56)</f>
        <v>354.16199779510498</v>
      </c>
      <c r="P57" s="85"/>
      <c r="Q57" s="87"/>
      <c r="R57" s="87">
        <f>SUM(R35:R56)</f>
        <v>3234040.36</v>
      </c>
      <c r="S57" s="85"/>
      <c r="U57" s="88"/>
    </row>
    <row r="58" spans="2:21" ht="13.5" customHeight="1">
      <c r="B58" s="69"/>
      <c r="C58" s="124" t="s">
        <v>35</v>
      </c>
      <c r="D58" s="124" t="s">
        <v>48</v>
      </c>
      <c r="E58" s="110"/>
      <c r="F58" s="74">
        <v>43560.384359525458</v>
      </c>
      <c r="G58" s="111">
        <v>3719982</v>
      </c>
      <c r="H58" s="112"/>
      <c r="I58" s="112"/>
      <c r="J58" s="113"/>
      <c r="K58" s="75">
        <v>18919</v>
      </c>
      <c r="L58" s="111" t="s">
        <v>59</v>
      </c>
      <c r="M58" s="114"/>
      <c r="N58" s="113"/>
      <c r="O58" s="111">
        <v>15.192000389099121</v>
      </c>
      <c r="P58" s="113"/>
      <c r="Q58" s="76">
        <v>8613.91</v>
      </c>
      <c r="R58" s="76">
        <v>130862.52</v>
      </c>
      <c r="S58" s="72"/>
      <c r="U58" s="73"/>
    </row>
    <row r="59" spans="2:21" ht="13.5" customHeight="1">
      <c r="B59" s="69"/>
      <c r="C59" s="109"/>
      <c r="D59" s="122"/>
      <c r="E59" s="110"/>
      <c r="F59" s="74">
        <v>43567.591002627312</v>
      </c>
      <c r="G59" s="111">
        <v>3727835</v>
      </c>
      <c r="H59" s="112"/>
      <c r="I59" s="112"/>
      <c r="J59" s="113"/>
      <c r="K59" s="75">
        <v>19257</v>
      </c>
      <c r="L59" s="111" t="s">
        <v>59</v>
      </c>
      <c r="M59" s="114"/>
      <c r="N59" s="113"/>
      <c r="O59" s="111">
        <v>14.595000267028809</v>
      </c>
      <c r="P59" s="113"/>
      <c r="Q59" s="76">
        <v>8613.91</v>
      </c>
      <c r="R59" s="76">
        <v>125720.02</v>
      </c>
      <c r="S59" s="72"/>
      <c r="U59" s="73"/>
    </row>
    <row r="60" spans="2:21" ht="13.5" customHeight="1">
      <c r="B60" s="69"/>
      <c r="C60" s="109"/>
      <c r="D60" s="122"/>
      <c r="E60" s="110"/>
      <c r="F60" s="74">
        <v>43580.367641979166</v>
      </c>
      <c r="G60" s="111">
        <v>3739649</v>
      </c>
      <c r="H60" s="112"/>
      <c r="I60" s="112"/>
      <c r="J60" s="113"/>
      <c r="K60" s="75">
        <v>19632</v>
      </c>
      <c r="L60" s="111" t="s">
        <v>59</v>
      </c>
      <c r="M60" s="114"/>
      <c r="N60" s="113"/>
      <c r="O60" s="111">
        <v>15.491999626159668</v>
      </c>
      <c r="P60" s="113"/>
      <c r="Q60" s="76">
        <v>8613.91</v>
      </c>
      <c r="R60" s="76">
        <v>133446.69</v>
      </c>
      <c r="S60" s="72"/>
      <c r="U60" s="73"/>
    </row>
    <row r="61" spans="2:21" ht="13.5" customHeight="1">
      <c r="B61" s="69"/>
      <c r="C61" s="122" t="s">
        <v>36</v>
      </c>
      <c r="D61" s="122"/>
      <c r="E61" s="110"/>
      <c r="F61" s="74">
        <v>43588.701283831018</v>
      </c>
      <c r="G61" s="111">
        <v>3748337</v>
      </c>
      <c r="H61" s="112"/>
      <c r="I61" s="112"/>
      <c r="J61" s="113"/>
      <c r="K61" s="75">
        <v>19942</v>
      </c>
      <c r="L61" s="111" t="s">
        <v>59</v>
      </c>
      <c r="M61" s="114"/>
      <c r="N61" s="113"/>
      <c r="O61" s="111">
        <v>13.572999954223633</v>
      </c>
      <c r="P61" s="113"/>
      <c r="Q61" s="76">
        <v>8613.91</v>
      </c>
      <c r="R61" s="76">
        <v>116916.6</v>
      </c>
      <c r="S61" s="72"/>
      <c r="U61" s="73"/>
    </row>
    <row r="62" spans="2:21" ht="13.5" customHeight="1">
      <c r="B62" s="69"/>
      <c r="C62" s="109"/>
      <c r="D62" s="122"/>
      <c r="E62" s="110"/>
      <c r="F62" s="74">
        <v>43595.640110682871</v>
      </c>
      <c r="G62" s="111">
        <v>3755482</v>
      </c>
      <c r="H62" s="112"/>
      <c r="I62" s="112"/>
      <c r="J62" s="113"/>
      <c r="K62" s="75">
        <v>20331</v>
      </c>
      <c r="L62" s="111" t="s">
        <v>59</v>
      </c>
      <c r="M62" s="114"/>
      <c r="N62" s="113"/>
      <c r="O62" s="111">
        <v>14.550999641418457</v>
      </c>
      <c r="P62" s="113"/>
      <c r="Q62" s="76">
        <v>8613.91</v>
      </c>
      <c r="R62" s="76">
        <v>125341</v>
      </c>
      <c r="S62" s="72"/>
      <c r="U62" s="73"/>
    </row>
    <row r="63" spans="2:21" ht="13.5" customHeight="1">
      <c r="B63" s="69"/>
      <c r="C63" s="109"/>
      <c r="D63" s="122"/>
      <c r="E63" s="110"/>
      <c r="F63" s="74">
        <v>43605.396621215274</v>
      </c>
      <c r="G63" s="111">
        <v>3765725</v>
      </c>
      <c r="H63" s="112"/>
      <c r="I63" s="112"/>
      <c r="J63" s="113"/>
      <c r="K63" s="75">
        <v>20630</v>
      </c>
      <c r="L63" s="111" t="s">
        <v>59</v>
      </c>
      <c r="M63" s="114"/>
      <c r="N63" s="113"/>
      <c r="O63" s="111">
        <v>13.63599967956543</v>
      </c>
      <c r="P63" s="113"/>
      <c r="Q63" s="76">
        <v>8613.91</v>
      </c>
      <c r="R63" s="76">
        <v>117459.27</v>
      </c>
      <c r="S63" s="72"/>
      <c r="U63" s="73"/>
    </row>
    <row r="64" spans="2:21" ht="13.5" customHeight="1">
      <c r="B64" s="69"/>
      <c r="C64" s="109"/>
      <c r="D64" s="122"/>
      <c r="E64" s="110"/>
      <c r="F64" s="74">
        <v>43612.442391550925</v>
      </c>
      <c r="G64" s="111">
        <v>3772859</v>
      </c>
      <c r="H64" s="112"/>
      <c r="I64" s="112"/>
      <c r="J64" s="113"/>
      <c r="K64" s="75">
        <v>21020</v>
      </c>
      <c r="L64" s="111" t="s">
        <v>59</v>
      </c>
      <c r="M64" s="114"/>
      <c r="N64" s="113"/>
      <c r="O64" s="111">
        <v>15.696999549865723</v>
      </c>
      <c r="P64" s="113"/>
      <c r="Q64" s="76">
        <v>8613.91</v>
      </c>
      <c r="R64" s="76">
        <v>135212.54999999999</v>
      </c>
      <c r="S64" s="72"/>
      <c r="U64" s="73"/>
    </row>
    <row r="65" spans="2:21" ht="13.5" customHeight="1">
      <c r="B65" s="69"/>
      <c r="C65" s="122" t="s">
        <v>37</v>
      </c>
      <c r="D65" s="122"/>
      <c r="E65" s="110"/>
      <c r="F65" s="74">
        <v>43620.665136377313</v>
      </c>
      <c r="G65" s="111">
        <v>3781175</v>
      </c>
      <c r="H65" s="112"/>
      <c r="I65" s="112"/>
      <c r="J65" s="113"/>
      <c r="K65" s="75">
        <v>21328</v>
      </c>
      <c r="L65" s="111" t="s">
        <v>59</v>
      </c>
      <c r="M65" s="114"/>
      <c r="N65" s="113"/>
      <c r="O65" s="111">
        <v>11.911999702453613</v>
      </c>
      <c r="P65" s="113"/>
      <c r="Q65" s="76">
        <v>8612</v>
      </c>
      <c r="R65" s="76">
        <v>102586.14</v>
      </c>
      <c r="S65" s="72"/>
      <c r="U65" s="73"/>
    </row>
    <row r="66" spans="2:21" ht="13.5" customHeight="1">
      <c r="B66" s="69"/>
      <c r="C66" s="109"/>
      <c r="D66" s="122"/>
      <c r="E66" s="110"/>
      <c r="F66" s="74">
        <v>43629.513412881941</v>
      </c>
      <c r="G66" s="111">
        <v>3790182</v>
      </c>
      <c r="H66" s="112"/>
      <c r="I66" s="112"/>
      <c r="J66" s="113"/>
      <c r="K66" s="75">
        <v>21658</v>
      </c>
      <c r="L66" s="111" t="s">
        <v>59</v>
      </c>
      <c r="M66" s="114"/>
      <c r="N66" s="113"/>
      <c r="O66" s="111">
        <v>14.145000457763672</v>
      </c>
      <c r="P66" s="113"/>
      <c r="Q66" s="76">
        <v>8612</v>
      </c>
      <c r="R66" s="76">
        <v>121816.74</v>
      </c>
      <c r="S66" s="72"/>
      <c r="U66" s="73"/>
    </row>
    <row r="67" spans="2:21" ht="13.5" customHeight="1">
      <c r="B67" s="69"/>
      <c r="C67" s="109"/>
      <c r="D67" s="122"/>
      <c r="E67" s="110"/>
      <c r="F67" s="74">
        <v>43636.62194355324</v>
      </c>
      <c r="G67" s="111">
        <v>3797051</v>
      </c>
      <c r="H67" s="112"/>
      <c r="I67" s="112"/>
      <c r="J67" s="113"/>
      <c r="K67" s="75">
        <v>22036</v>
      </c>
      <c r="L67" s="111" t="s">
        <v>59</v>
      </c>
      <c r="M67" s="114"/>
      <c r="N67" s="113"/>
      <c r="O67" s="111">
        <v>14.755999565124512</v>
      </c>
      <c r="P67" s="113"/>
      <c r="Q67" s="76">
        <v>8613.91</v>
      </c>
      <c r="R67" s="76">
        <v>127106.85</v>
      </c>
      <c r="S67" s="72"/>
      <c r="U67" s="73"/>
    </row>
    <row r="68" spans="2:21" ht="13.5" customHeight="1">
      <c r="B68" s="69"/>
      <c r="C68" s="109"/>
      <c r="D68" s="122"/>
      <c r="E68" s="110"/>
      <c r="F68" s="74">
        <v>43644.514832025459</v>
      </c>
      <c r="G68" s="111">
        <v>3804510</v>
      </c>
      <c r="H68" s="112"/>
      <c r="I68" s="112"/>
      <c r="J68" s="113"/>
      <c r="K68" s="75">
        <v>22369</v>
      </c>
      <c r="L68" s="111" t="s">
        <v>59</v>
      </c>
      <c r="M68" s="114"/>
      <c r="N68" s="113"/>
      <c r="O68" s="111">
        <v>1.4999999664723873E-2</v>
      </c>
      <c r="P68" s="113"/>
      <c r="Q68" s="76">
        <v>8613.91</v>
      </c>
      <c r="R68" s="76">
        <v>129.21</v>
      </c>
      <c r="S68" s="72"/>
      <c r="U68" s="73"/>
    </row>
    <row r="69" spans="2:21" ht="13.5" customHeight="1">
      <c r="B69" s="69"/>
      <c r="C69" s="123"/>
      <c r="D69" s="125"/>
      <c r="E69" s="118"/>
      <c r="F69" s="74">
        <v>43644.677574270834</v>
      </c>
      <c r="G69" s="111">
        <v>3804720</v>
      </c>
      <c r="H69" s="112"/>
      <c r="I69" s="112"/>
      <c r="J69" s="113"/>
      <c r="K69" s="75">
        <v>22402</v>
      </c>
      <c r="L69" s="111" t="s">
        <v>59</v>
      </c>
      <c r="M69" s="114"/>
      <c r="N69" s="113"/>
      <c r="O69" s="111">
        <v>15.256999969482422</v>
      </c>
      <c r="P69" s="113"/>
      <c r="Q69" s="76">
        <v>8613.91</v>
      </c>
      <c r="R69" s="76">
        <v>131422.42000000001</v>
      </c>
      <c r="S69" s="72"/>
      <c r="U69" s="73"/>
    </row>
    <row r="70" spans="2:21" s="78" customFormat="1" ht="13.5" customHeight="1">
      <c r="B70" s="79"/>
      <c r="C70" s="91"/>
      <c r="D70" s="91"/>
      <c r="E70" s="90"/>
      <c r="F70" s="82"/>
      <c r="G70" s="83"/>
      <c r="H70" s="84"/>
      <c r="I70" s="84"/>
      <c r="J70" s="85"/>
      <c r="K70" s="83">
        <f>K69-K58</f>
        <v>3483</v>
      </c>
      <c r="L70" s="83"/>
      <c r="M70" s="86"/>
      <c r="N70" s="85"/>
      <c r="O70" s="83">
        <f>SUM(O58:P69)</f>
        <v>158.82099880184978</v>
      </c>
      <c r="P70" s="85"/>
      <c r="Q70" s="87"/>
      <c r="R70" s="87">
        <f>SUM(R58:R69)</f>
        <v>1368020.01</v>
      </c>
      <c r="S70" s="85"/>
      <c r="U70" s="88"/>
    </row>
    <row r="71" spans="2:21" ht="13.5" customHeight="1">
      <c r="B71" s="69"/>
      <c r="C71" s="117" t="s">
        <v>35</v>
      </c>
      <c r="D71" s="120" t="s">
        <v>49</v>
      </c>
      <c r="E71" s="110"/>
      <c r="F71" s="74">
        <v>43561.663230555554</v>
      </c>
      <c r="G71" s="111">
        <v>3721511</v>
      </c>
      <c r="H71" s="112"/>
      <c r="I71" s="112"/>
      <c r="J71" s="113"/>
      <c r="K71" s="75">
        <v>20805</v>
      </c>
      <c r="L71" s="111" t="s">
        <v>59</v>
      </c>
      <c r="M71" s="114"/>
      <c r="N71" s="113"/>
      <c r="O71" s="111">
        <v>13.166999816894531</v>
      </c>
      <c r="P71" s="113"/>
      <c r="Q71" s="76">
        <v>8613.91</v>
      </c>
      <c r="R71" s="76">
        <v>113419.35</v>
      </c>
      <c r="S71" s="72"/>
      <c r="U71" s="73"/>
    </row>
    <row r="72" spans="2:21" ht="13.5" customHeight="1">
      <c r="B72" s="69"/>
      <c r="C72" s="116"/>
      <c r="D72" s="108"/>
      <c r="E72" s="110"/>
      <c r="F72" s="74">
        <v>43570.388150115738</v>
      </c>
      <c r="G72" s="111">
        <v>3730449</v>
      </c>
      <c r="H72" s="112"/>
      <c r="I72" s="112"/>
      <c r="J72" s="113"/>
      <c r="K72" s="75">
        <v>21144</v>
      </c>
      <c r="L72" s="111" t="s">
        <v>59</v>
      </c>
      <c r="M72" s="114"/>
      <c r="N72" s="113"/>
      <c r="O72" s="111">
        <v>14.696999549865723</v>
      </c>
      <c r="P72" s="113"/>
      <c r="Q72" s="76">
        <v>8613.91</v>
      </c>
      <c r="R72" s="76">
        <v>126598.63</v>
      </c>
      <c r="S72" s="72"/>
      <c r="U72" s="73"/>
    </row>
    <row r="73" spans="2:21" ht="13.5" customHeight="1">
      <c r="B73" s="69"/>
      <c r="C73" s="116"/>
      <c r="D73" s="108"/>
      <c r="E73" s="110"/>
      <c r="F73" s="74">
        <v>43579.381229363426</v>
      </c>
      <c r="G73" s="111">
        <v>3738582</v>
      </c>
      <c r="H73" s="112"/>
      <c r="I73" s="112"/>
      <c r="J73" s="113"/>
      <c r="K73" s="75">
        <v>21456</v>
      </c>
      <c r="L73" s="111" t="s">
        <v>59</v>
      </c>
      <c r="M73" s="114"/>
      <c r="N73" s="113"/>
      <c r="O73" s="111">
        <v>12.809000015258789</v>
      </c>
      <c r="P73" s="113"/>
      <c r="Q73" s="76">
        <v>8613.91</v>
      </c>
      <c r="R73" s="76">
        <v>110335.58</v>
      </c>
      <c r="S73" s="72"/>
      <c r="U73" s="73"/>
    </row>
    <row r="74" spans="2:21" ht="13.5" customHeight="1">
      <c r="B74" s="69"/>
      <c r="C74" s="116"/>
      <c r="D74" s="108"/>
      <c r="E74" s="110"/>
      <c r="F74" s="74">
        <v>43585.591481631942</v>
      </c>
      <c r="G74" s="111">
        <v>3745120</v>
      </c>
      <c r="H74" s="112"/>
      <c r="I74" s="112"/>
      <c r="J74" s="113"/>
      <c r="K74" s="75">
        <v>21752</v>
      </c>
      <c r="L74" s="111" t="s">
        <v>59</v>
      </c>
      <c r="M74" s="114"/>
      <c r="N74" s="113"/>
      <c r="O74" s="111">
        <v>12.472999572753906</v>
      </c>
      <c r="P74" s="113"/>
      <c r="Q74" s="76">
        <v>8613.91</v>
      </c>
      <c r="R74" s="76">
        <v>107441.3</v>
      </c>
      <c r="S74" s="72"/>
      <c r="U74" s="73"/>
    </row>
    <row r="75" spans="2:21" ht="13.5" customHeight="1">
      <c r="B75" s="69"/>
      <c r="C75" s="115" t="s">
        <v>36</v>
      </c>
      <c r="D75" s="108"/>
      <c r="E75" s="110"/>
      <c r="F75" s="74">
        <v>43592.364769675922</v>
      </c>
      <c r="G75" s="111">
        <v>3751992</v>
      </c>
      <c r="H75" s="112"/>
      <c r="I75" s="112"/>
      <c r="J75" s="113"/>
      <c r="K75" s="75">
        <v>22093</v>
      </c>
      <c r="L75" s="111" t="s">
        <v>59</v>
      </c>
      <c r="M75" s="114"/>
      <c r="N75" s="113"/>
      <c r="O75" s="111">
        <v>12.994999885559082</v>
      </c>
      <c r="P75" s="113"/>
      <c r="Q75" s="76">
        <v>8613.91</v>
      </c>
      <c r="R75" s="76">
        <v>111937.76</v>
      </c>
      <c r="S75" s="72"/>
      <c r="U75" s="73"/>
    </row>
    <row r="76" spans="2:21" ht="13.5" customHeight="1">
      <c r="B76" s="69"/>
      <c r="C76" s="116"/>
      <c r="D76" s="108"/>
      <c r="E76" s="110"/>
      <c r="F76" s="74">
        <v>43598.449509340273</v>
      </c>
      <c r="G76" s="111">
        <v>3758395</v>
      </c>
      <c r="H76" s="112"/>
      <c r="I76" s="112"/>
      <c r="J76" s="113"/>
      <c r="K76" s="75">
        <v>22449</v>
      </c>
      <c r="L76" s="111" t="s">
        <v>59</v>
      </c>
      <c r="M76" s="114"/>
      <c r="N76" s="113"/>
      <c r="O76" s="111">
        <v>14.727999687194824</v>
      </c>
      <c r="P76" s="113"/>
      <c r="Q76" s="76">
        <v>8613.91</v>
      </c>
      <c r="R76" s="76">
        <v>126865.66</v>
      </c>
      <c r="S76" s="72"/>
      <c r="U76" s="73"/>
    </row>
    <row r="77" spans="2:21" ht="13.5" customHeight="1">
      <c r="B77" s="69"/>
      <c r="C77" s="116"/>
      <c r="D77" s="108"/>
      <c r="E77" s="110"/>
      <c r="F77" s="74">
        <v>43605.391204363426</v>
      </c>
      <c r="G77" s="111">
        <v>3765711</v>
      </c>
      <c r="H77" s="112"/>
      <c r="I77" s="112"/>
      <c r="J77" s="113"/>
      <c r="K77" s="75">
        <v>22839</v>
      </c>
      <c r="L77" s="111" t="s">
        <v>59</v>
      </c>
      <c r="M77" s="114"/>
      <c r="N77" s="113"/>
      <c r="O77" s="111">
        <v>15.732999801635742</v>
      </c>
      <c r="P77" s="113"/>
      <c r="Q77" s="76">
        <v>8613.91</v>
      </c>
      <c r="R77" s="76">
        <v>135522.64000000001</v>
      </c>
      <c r="S77" s="72"/>
      <c r="U77" s="73"/>
    </row>
    <row r="78" spans="2:21" ht="13.5" customHeight="1">
      <c r="B78" s="69"/>
      <c r="C78" s="116"/>
      <c r="D78" s="108"/>
      <c r="E78" s="110"/>
      <c r="F78" s="74">
        <v>43609.707858761569</v>
      </c>
      <c r="G78" s="111">
        <v>3770232</v>
      </c>
      <c r="H78" s="112"/>
      <c r="I78" s="112"/>
      <c r="J78" s="113"/>
      <c r="K78" s="75">
        <v>23102</v>
      </c>
      <c r="L78" s="111" t="s">
        <v>59</v>
      </c>
      <c r="M78" s="114"/>
      <c r="N78" s="113"/>
      <c r="O78" s="111">
        <v>11.076999664306641</v>
      </c>
      <c r="P78" s="113"/>
      <c r="Q78" s="76">
        <v>8613.91</v>
      </c>
      <c r="R78" s="76">
        <v>95416.28</v>
      </c>
      <c r="S78" s="72"/>
      <c r="U78" s="73"/>
    </row>
    <row r="79" spans="2:21" ht="13.5" customHeight="1">
      <c r="B79" s="69"/>
      <c r="C79" s="115" t="s">
        <v>37</v>
      </c>
      <c r="D79" s="108"/>
      <c r="E79" s="110"/>
      <c r="F79" s="74">
        <v>43620.363830405091</v>
      </c>
      <c r="G79" s="111">
        <v>3780807</v>
      </c>
      <c r="H79" s="112"/>
      <c r="I79" s="112"/>
      <c r="J79" s="113"/>
      <c r="K79" s="75">
        <v>23412</v>
      </c>
      <c r="L79" s="111" t="s">
        <v>59</v>
      </c>
      <c r="M79" s="114"/>
      <c r="N79" s="113"/>
      <c r="O79" s="111">
        <v>14.14799976348877</v>
      </c>
      <c r="P79" s="113"/>
      <c r="Q79" s="76">
        <v>8612</v>
      </c>
      <c r="R79" s="76">
        <v>121842.57</v>
      </c>
      <c r="S79" s="72"/>
      <c r="U79" s="73"/>
    </row>
    <row r="80" spans="2:21" ht="13.5" customHeight="1">
      <c r="B80" s="69"/>
      <c r="C80" s="116"/>
      <c r="D80" s="108"/>
      <c r="E80" s="110"/>
      <c r="F80" s="74">
        <v>43626.442897488421</v>
      </c>
      <c r="G80" s="111">
        <v>3787076</v>
      </c>
      <c r="H80" s="112"/>
      <c r="I80" s="112"/>
      <c r="J80" s="113"/>
      <c r="K80" s="75">
        <v>23678</v>
      </c>
      <c r="L80" s="111" t="s">
        <v>59</v>
      </c>
      <c r="M80" s="114"/>
      <c r="N80" s="113"/>
      <c r="O80" s="111">
        <v>10.682999610900879</v>
      </c>
      <c r="P80" s="113"/>
      <c r="Q80" s="76">
        <v>8612</v>
      </c>
      <c r="R80" s="76">
        <v>92001.99</v>
      </c>
      <c r="S80" s="72"/>
      <c r="U80" s="73"/>
    </row>
    <row r="81" spans="2:21" ht="13.5" customHeight="1">
      <c r="B81" s="69"/>
      <c r="C81" s="116"/>
      <c r="D81" s="108"/>
      <c r="E81" s="110"/>
      <c r="F81" s="74">
        <v>43630.597626736111</v>
      </c>
      <c r="G81" s="111">
        <v>3791288</v>
      </c>
      <c r="H81" s="112"/>
      <c r="I81" s="112"/>
      <c r="J81" s="113"/>
      <c r="K81" s="75">
        <v>23959</v>
      </c>
      <c r="L81" s="111" t="s">
        <v>59</v>
      </c>
      <c r="M81" s="114"/>
      <c r="N81" s="113"/>
      <c r="O81" s="111">
        <v>11.604000091552734</v>
      </c>
      <c r="P81" s="113"/>
      <c r="Q81" s="76">
        <v>8612</v>
      </c>
      <c r="R81" s="76">
        <v>99933.65</v>
      </c>
      <c r="S81" s="72"/>
      <c r="U81" s="73"/>
    </row>
    <row r="82" spans="2:21" ht="13.5" customHeight="1">
      <c r="B82" s="69"/>
      <c r="C82" s="116"/>
      <c r="D82" s="108"/>
      <c r="E82" s="110"/>
      <c r="F82" s="74">
        <v>43636.507045486112</v>
      </c>
      <c r="G82" s="111">
        <v>3796932</v>
      </c>
      <c r="H82" s="112"/>
      <c r="I82" s="112"/>
      <c r="J82" s="113"/>
      <c r="K82" s="75">
        <v>24271</v>
      </c>
      <c r="L82" s="111" t="s">
        <v>59</v>
      </c>
      <c r="M82" s="114"/>
      <c r="N82" s="113"/>
      <c r="O82" s="111">
        <v>12.967000007629395</v>
      </c>
      <c r="P82" s="113"/>
      <c r="Q82" s="76">
        <v>8613.91</v>
      </c>
      <c r="R82" s="76">
        <v>111696.57</v>
      </c>
      <c r="S82" s="72"/>
      <c r="U82" s="73"/>
    </row>
    <row r="83" spans="2:21" ht="13.5" customHeight="1">
      <c r="B83" s="69"/>
      <c r="C83" s="119"/>
      <c r="D83" s="121"/>
      <c r="E83" s="118"/>
      <c r="F83" s="74">
        <v>43643.484889386571</v>
      </c>
      <c r="G83" s="111">
        <v>3803429</v>
      </c>
      <c r="H83" s="112"/>
      <c r="I83" s="112"/>
      <c r="J83" s="113"/>
      <c r="K83" s="75">
        <v>24556</v>
      </c>
      <c r="L83" s="111" t="s">
        <v>59</v>
      </c>
      <c r="M83" s="114"/>
      <c r="N83" s="113"/>
      <c r="O83" s="111">
        <v>11.12600040435791</v>
      </c>
      <c r="P83" s="113"/>
      <c r="Q83" s="76">
        <v>8613.91</v>
      </c>
      <c r="R83" s="76">
        <v>95838.37</v>
      </c>
      <c r="S83" s="72"/>
      <c r="U83" s="73"/>
    </row>
    <row r="84" spans="2:21" s="78" customFormat="1" ht="13.5" customHeight="1">
      <c r="B84" s="79"/>
      <c r="C84" s="98"/>
      <c r="D84" s="89"/>
      <c r="E84" s="90"/>
      <c r="F84" s="82"/>
      <c r="G84" s="83"/>
      <c r="H84" s="84"/>
      <c r="I84" s="84"/>
      <c r="J84" s="85"/>
      <c r="K84" s="83">
        <f>K83-K71</f>
        <v>3751</v>
      </c>
      <c r="L84" s="83"/>
      <c r="M84" s="86"/>
      <c r="N84" s="85"/>
      <c r="O84" s="83">
        <f>SUM(O71:P83)</f>
        <v>168.20699787139893</v>
      </c>
      <c r="P84" s="85"/>
      <c r="Q84" s="87"/>
      <c r="R84" s="87">
        <f>SUM(R71:R83)</f>
        <v>1448850.35</v>
      </c>
      <c r="S84" s="85"/>
      <c r="U84" s="88"/>
    </row>
    <row r="85" spans="2:21" ht="13.5" customHeight="1">
      <c r="B85" s="69"/>
      <c r="C85" s="117" t="s">
        <v>35</v>
      </c>
      <c r="D85" s="120" t="s">
        <v>50</v>
      </c>
      <c r="E85" s="110"/>
      <c r="F85" s="74">
        <v>43557.360545752315</v>
      </c>
      <c r="G85" s="111">
        <v>3716461</v>
      </c>
      <c r="H85" s="112"/>
      <c r="I85" s="112"/>
      <c r="J85" s="113"/>
      <c r="K85" s="75">
        <v>21188</v>
      </c>
      <c r="L85" s="111" t="s">
        <v>59</v>
      </c>
      <c r="M85" s="114"/>
      <c r="N85" s="113"/>
      <c r="O85" s="111">
        <v>14.336999893188477</v>
      </c>
      <c r="P85" s="113"/>
      <c r="Q85" s="76">
        <v>8613.91</v>
      </c>
      <c r="R85" s="76">
        <v>123497.63</v>
      </c>
      <c r="S85" s="72"/>
      <c r="U85" s="73"/>
    </row>
    <row r="86" spans="2:21" ht="13.5" customHeight="1">
      <c r="B86" s="69"/>
      <c r="C86" s="116"/>
      <c r="D86" s="108"/>
      <c r="E86" s="110"/>
      <c r="F86" s="74">
        <v>43564.339906099536</v>
      </c>
      <c r="G86" s="111">
        <v>3724229</v>
      </c>
      <c r="H86" s="112"/>
      <c r="I86" s="112"/>
      <c r="J86" s="113"/>
      <c r="K86" s="75">
        <v>21525</v>
      </c>
      <c r="L86" s="111" t="s">
        <v>59</v>
      </c>
      <c r="M86" s="114"/>
      <c r="N86" s="113"/>
      <c r="O86" s="111">
        <v>14.38700008392334</v>
      </c>
      <c r="P86" s="113"/>
      <c r="Q86" s="76">
        <v>8613.91</v>
      </c>
      <c r="R86" s="76">
        <v>123928.33</v>
      </c>
      <c r="S86" s="72"/>
      <c r="U86" s="73"/>
    </row>
    <row r="87" spans="2:21" ht="13.5" customHeight="1">
      <c r="B87" s="69"/>
      <c r="C87" s="116"/>
      <c r="D87" s="108"/>
      <c r="E87" s="110"/>
      <c r="F87" s="74">
        <v>43577.357157291663</v>
      </c>
      <c r="G87" s="111">
        <v>3736374</v>
      </c>
      <c r="H87" s="112"/>
      <c r="I87" s="112"/>
      <c r="J87" s="113"/>
      <c r="K87" s="75">
        <v>21885</v>
      </c>
      <c r="L87" s="111" t="s">
        <v>59</v>
      </c>
      <c r="M87" s="114"/>
      <c r="N87" s="113"/>
      <c r="O87" s="111">
        <v>15.225000381469727</v>
      </c>
      <c r="P87" s="113"/>
      <c r="Q87" s="76">
        <v>8613.91</v>
      </c>
      <c r="R87" s="76">
        <v>131146.78</v>
      </c>
      <c r="S87" s="72"/>
      <c r="U87" s="73"/>
    </row>
    <row r="88" spans="2:21" ht="13.5" customHeight="1">
      <c r="B88" s="69"/>
      <c r="C88" s="116"/>
      <c r="D88" s="108"/>
      <c r="E88" s="110"/>
      <c r="F88" s="74">
        <v>43584.396063275461</v>
      </c>
      <c r="G88" s="111">
        <v>3743858</v>
      </c>
      <c r="H88" s="112"/>
      <c r="I88" s="112"/>
      <c r="J88" s="113"/>
      <c r="K88" s="75">
        <v>22210</v>
      </c>
      <c r="L88" s="111" t="s">
        <v>59</v>
      </c>
      <c r="M88" s="114"/>
      <c r="N88" s="113"/>
      <c r="O88" s="111">
        <v>13.394000053405762</v>
      </c>
      <c r="P88" s="113"/>
      <c r="Q88" s="76">
        <v>8613.91</v>
      </c>
      <c r="R88" s="76">
        <v>115374.71</v>
      </c>
      <c r="S88" s="72"/>
      <c r="U88" s="73"/>
    </row>
    <row r="89" spans="2:21" ht="13.5" customHeight="1">
      <c r="B89" s="69"/>
      <c r="C89" s="115" t="s">
        <v>36</v>
      </c>
      <c r="D89" s="108"/>
      <c r="E89" s="110"/>
      <c r="F89" s="74">
        <v>43592.308073576387</v>
      </c>
      <c r="G89" s="111">
        <v>3751921</v>
      </c>
      <c r="H89" s="112"/>
      <c r="I89" s="112"/>
      <c r="J89" s="113"/>
      <c r="K89" s="75">
        <v>22570</v>
      </c>
      <c r="L89" s="111" t="s">
        <v>59</v>
      </c>
      <c r="M89" s="114"/>
      <c r="N89" s="113"/>
      <c r="O89" s="111">
        <v>14.074999809265137</v>
      </c>
      <c r="P89" s="113"/>
      <c r="Q89" s="76">
        <v>8613.91</v>
      </c>
      <c r="R89" s="76">
        <v>121240.78</v>
      </c>
      <c r="S89" s="72"/>
      <c r="U89" s="73"/>
    </row>
    <row r="90" spans="2:21" ht="13.5" customHeight="1">
      <c r="B90" s="69"/>
      <c r="C90" s="116"/>
      <c r="D90" s="108"/>
      <c r="E90" s="110"/>
      <c r="F90" s="74">
        <v>43598.519164895828</v>
      </c>
      <c r="G90" s="111">
        <v>3758462</v>
      </c>
      <c r="H90" s="112"/>
      <c r="I90" s="112"/>
      <c r="J90" s="113"/>
      <c r="K90" s="75">
        <v>22952</v>
      </c>
      <c r="L90" s="111" t="s">
        <v>59</v>
      </c>
      <c r="M90" s="114"/>
      <c r="N90" s="113"/>
      <c r="O90" s="111">
        <v>14.10200023651123</v>
      </c>
      <c r="P90" s="113"/>
      <c r="Q90" s="76">
        <v>8613.91</v>
      </c>
      <c r="R90" s="76">
        <v>121473.36</v>
      </c>
      <c r="S90" s="72"/>
      <c r="U90" s="73"/>
    </row>
    <row r="91" spans="2:21" ht="13.5" customHeight="1">
      <c r="B91" s="69"/>
      <c r="C91" s="116"/>
      <c r="D91" s="108"/>
      <c r="E91" s="110"/>
      <c r="F91" s="74">
        <v>43605.314753819446</v>
      </c>
      <c r="G91" s="111">
        <v>3765629</v>
      </c>
      <c r="H91" s="112"/>
      <c r="I91" s="112"/>
      <c r="J91" s="113"/>
      <c r="K91" s="75">
        <v>23319</v>
      </c>
      <c r="L91" s="111" t="s">
        <v>59</v>
      </c>
      <c r="M91" s="114"/>
      <c r="N91" s="113"/>
      <c r="O91" s="111">
        <v>15.562000274658203</v>
      </c>
      <c r="P91" s="113"/>
      <c r="Q91" s="76">
        <v>8613.91</v>
      </c>
      <c r="R91" s="76">
        <v>134049.67000000001</v>
      </c>
      <c r="S91" s="72"/>
      <c r="U91" s="73"/>
    </row>
    <row r="92" spans="2:21" ht="13.5" customHeight="1">
      <c r="B92" s="69"/>
      <c r="C92" s="116"/>
      <c r="D92" s="108"/>
      <c r="E92" s="110"/>
      <c r="F92" s="74">
        <v>43612.308750659722</v>
      </c>
      <c r="G92" s="111">
        <v>3772729</v>
      </c>
      <c r="H92" s="112"/>
      <c r="I92" s="112"/>
      <c r="J92" s="113"/>
      <c r="K92" s="75">
        <v>23640</v>
      </c>
      <c r="L92" s="111" t="s">
        <v>59</v>
      </c>
      <c r="M92" s="114"/>
      <c r="N92" s="113"/>
      <c r="O92" s="111">
        <v>13.454000473022461</v>
      </c>
      <c r="P92" s="113"/>
      <c r="Q92" s="76">
        <v>8613.91</v>
      </c>
      <c r="R92" s="76">
        <v>115891.55</v>
      </c>
      <c r="S92" s="72"/>
      <c r="U92" s="73"/>
    </row>
    <row r="93" spans="2:21" ht="13.5" customHeight="1">
      <c r="B93" s="69"/>
      <c r="C93" s="115" t="s">
        <v>37</v>
      </c>
      <c r="D93" s="108"/>
      <c r="E93" s="110"/>
      <c r="F93" s="74">
        <v>43620.311756597221</v>
      </c>
      <c r="G93" s="111">
        <v>3780733</v>
      </c>
      <c r="H93" s="112"/>
      <c r="I93" s="112"/>
      <c r="J93" s="113"/>
      <c r="K93" s="75">
        <v>23986</v>
      </c>
      <c r="L93" s="111" t="s">
        <v>59</v>
      </c>
      <c r="M93" s="114"/>
      <c r="N93" s="113"/>
      <c r="O93" s="111">
        <v>15.045999526977539</v>
      </c>
      <c r="P93" s="113"/>
      <c r="Q93" s="76">
        <v>8612</v>
      </c>
      <c r="R93" s="76">
        <v>129576.15</v>
      </c>
      <c r="S93" s="72"/>
      <c r="U93" s="73"/>
    </row>
    <row r="94" spans="2:21" ht="13.5" customHeight="1">
      <c r="B94" s="69"/>
      <c r="C94" s="116"/>
      <c r="D94" s="108"/>
      <c r="E94" s="110"/>
      <c r="F94" s="74">
        <v>43630.657528854164</v>
      </c>
      <c r="G94" s="111">
        <v>3791356</v>
      </c>
      <c r="H94" s="112"/>
      <c r="I94" s="112"/>
      <c r="J94" s="113"/>
      <c r="K94" s="75">
        <v>24337</v>
      </c>
      <c r="L94" s="111" t="s">
        <v>59</v>
      </c>
      <c r="M94" s="114"/>
      <c r="N94" s="113"/>
      <c r="O94" s="111">
        <v>14.576999664306641</v>
      </c>
      <c r="P94" s="113"/>
      <c r="Q94" s="76">
        <v>8612</v>
      </c>
      <c r="R94" s="76">
        <v>125537.13</v>
      </c>
      <c r="S94" s="72"/>
      <c r="U94" s="73"/>
    </row>
    <row r="95" spans="2:21" ht="13.5" customHeight="1">
      <c r="B95" s="69"/>
      <c r="C95" s="119"/>
      <c r="D95" s="121"/>
      <c r="E95" s="118"/>
      <c r="F95" s="74">
        <v>43641.321930983795</v>
      </c>
      <c r="G95" s="111">
        <v>3801203</v>
      </c>
      <c r="H95" s="112"/>
      <c r="I95" s="112"/>
      <c r="J95" s="113"/>
      <c r="K95" s="75">
        <v>24706</v>
      </c>
      <c r="L95" s="111" t="s">
        <v>59</v>
      </c>
      <c r="M95" s="114"/>
      <c r="N95" s="113"/>
      <c r="O95" s="111">
        <v>15.185000419616699</v>
      </c>
      <c r="P95" s="113"/>
      <c r="Q95" s="76">
        <v>8613.91</v>
      </c>
      <c r="R95" s="76">
        <v>130802.23</v>
      </c>
      <c r="S95" s="72"/>
      <c r="U95" s="73"/>
    </row>
    <row r="96" spans="2:21" s="78" customFormat="1" ht="13.5" customHeight="1">
      <c r="B96" s="79"/>
      <c r="C96" s="91"/>
      <c r="D96" s="91"/>
      <c r="E96" s="90"/>
      <c r="F96" s="82"/>
      <c r="G96" s="83"/>
      <c r="H96" s="84"/>
      <c r="I96" s="84"/>
      <c r="J96" s="85"/>
      <c r="K96" s="83">
        <f>K95-K85</f>
        <v>3518</v>
      </c>
      <c r="L96" s="83"/>
      <c r="M96" s="86"/>
      <c r="N96" s="85"/>
      <c r="O96" s="83">
        <f>SUM(O85:P95)</f>
        <v>159.34400081634521</v>
      </c>
      <c r="P96" s="85"/>
      <c r="Q96" s="87"/>
      <c r="R96" s="87">
        <f>SUM(R85:R95)</f>
        <v>1372518.3199999998</v>
      </c>
      <c r="S96" s="85"/>
      <c r="U96" s="88"/>
    </row>
    <row r="97" spans="2:21" ht="13.5" customHeight="1">
      <c r="B97" s="69"/>
      <c r="C97" s="117" t="s">
        <v>35</v>
      </c>
      <c r="D97" s="94"/>
      <c r="E97" s="110"/>
      <c r="F97" s="74">
        <v>43558.45397430555</v>
      </c>
      <c r="G97" s="111">
        <v>3717723</v>
      </c>
      <c r="H97" s="112"/>
      <c r="I97" s="112"/>
      <c r="J97" s="113"/>
      <c r="K97" s="75">
        <v>0</v>
      </c>
      <c r="L97" s="111" t="s">
        <v>59</v>
      </c>
      <c r="M97" s="114"/>
      <c r="N97" s="113"/>
      <c r="O97" s="111">
        <v>60</v>
      </c>
      <c r="P97" s="113"/>
      <c r="Q97" s="76">
        <v>8613.91</v>
      </c>
      <c r="R97" s="76">
        <v>516834.63</v>
      </c>
      <c r="S97" s="72"/>
      <c r="U97" s="73"/>
    </row>
    <row r="98" spans="2:21" ht="13.5" customHeight="1">
      <c r="B98" s="69"/>
      <c r="C98" s="116"/>
      <c r="D98" s="99" t="s">
        <v>135</v>
      </c>
      <c r="E98" s="110"/>
      <c r="F98" s="74">
        <v>43581.404013807871</v>
      </c>
      <c r="G98" s="111">
        <v>3740717</v>
      </c>
      <c r="H98" s="112"/>
      <c r="I98" s="112"/>
      <c r="J98" s="113"/>
      <c r="K98" s="75">
        <v>0</v>
      </c>
      <c r="L98" s="111" t="s">
        <v>59</v>
      </c>
      <c r="M98" s="114"/>
      <c r="N98" s="113"/>
      <c r="O98" s="111">
        <v>60</v>
      </c>
      <c r="P98" s="113"/>
      <c r="Q98" s="76">
        <v>8613.91</v>
      </c>
      <c r="R98" s="76">
        <v>516834.63</v>
      </c>
      <c r="S98" s="72"/>
      <c r="U98" s="73"/>
    </row>
    <row r="99" spans="2:21" ht="13.5" customHeight="1">
      <c r="B99" s="69"/>
      <c r="C99" s="115" t="s">
        <v>36</v>
      </c>
      <c r="D99" s="94"/>
      <c r="E99" s="110"/>
      <c r="F99" s="74">
        <v>43593.356381215279</v>
      </c>
      <c r="G99" s="111">
        <v>3753100</v>
      </c>
      <c r="H99" s="112"/>
      <c r="I99" s="112"/>
      <c r="J99" s="113"/>
      <c r="K99" s="75">
        <v>0</v>
      </c>
      <c r="L99" s="111" t="s">
        <v>59</v>
      </c>
      <c r="M99" s="114"/>
      <c r="N99" s="113"/>
      <c r="O99" s="111">
        <v>60</v>
      </c>
      <c r="P99" s="113"/>
      <c r="Q99" s="76">
        <v>8613.91</v>
      </c>
      <c r="R99" s="76">
        <v>516834.63</v>
      </c>
      <c r="S99" s="72"/>
      <c r="U99" s="73"/>
    </row>
    <row r="100" spans="2:21" ht="13.5" customHeight="1">
      <c r="B100" s="69"/>
      <c r="C100" s="116"/>
      <c r="D100" s="94"/>
      <c r="E100" s="110"/>
      <c r="F100" s="74">
        <v>43616.585991006941</v>
      </c>
      <c r="G100" s="111">
        <v>3777256</v>
      </c>
      <c r="H100" s="112"/>
      <c r="I100" s="112"/>
      <c r="J100" s="113"/>
      <c r="K100" s="75">
        <v>0</v>
      </c>
      <c r="L100" s="111" t="s">
        <v>59</v>
      </c>
      <c r="M100" s="114"/>
      <c r="N100" s="113"/>
      <c r="O100" s="111">
        <v>60</v>
      </c>
      <c r="P100" s="113"/>
      <c r="Q100" s="76">
        <v>8613.91</v>
      </c>
      <c r="R100" s="76">
        <v>516834.63</v>
      </c>
      <c r="S100" s="72"/>
      <c r="U100" s="73"/>
    </row>
    <row r="101" spans="2:21" ht="13.5" customHeight="1">
      <c r="B101" s="69"/>
      <c r="C101" s="100" t="s">
        <v>37</v>
      </c>
      <c r="D101" s="95"/>
      <c r="E101" s="118"/>
      <c r="F101" s="74">
        <v>43644.453735682866</v>
      </c>
      <c r="G101" s="111">
        <v>3804450</v>
      </c>
      <c r="H101" s="112"/>
      <c r="I101" s="112"/>
      <c r="J101" s="113"/>
      <c r="K101" s="75">
        <v>0</v>
      </c>
      <c r="L101" s="111" t="s">
        <v>59</v>
      </c>
      <c r="M101" s="114"/>
      <c r="N101" s="113"/>
      <c r="O101" s="111">
        <v>60</v>
      </c>
      <c r="P101" s="113"/>
      <c r="Q101" s="76">
        <v>8613.91</v>
      </c>
      <c r="R101" s="76">
        <v>516834.63</v>
      </c>
      <c r="S101" s="72"/>
      <c r="U101" s="73"/>
    </row>
    <row r="102" spans="2:21" s="78" customFormat="1" ht="13.5" customHeight="1">
      <c r="B102" s="79"/>
      <c r="C102" s="101"/>
      <c r="D102" s="101"/>
      <c r="E102" s="101"/>
      <c r="F102" s="102"/>
      <c r="G102" s="103"/>
      <c r="H102" s="103"/>
      <c r="I102" s="103"/>
      <c r="J102" s="101"/>
      <c r="K102" s="103">
        <v>0</v>
      </c>
      <c r="L102" s="103"/>
      <c r="M102" s="101"/>
      <c r="N102" s="101"/>
      <c r="O102" s="103">
        <f>SUM(O97:O101)</f>
        <v>300</v>
      </c>
      <c r="P102" s="101">
        <f>SUM(O102)</f>
        <v>300</v>
      </c>
      <c r="Q102" s="104"/>
      <c r="R102" s="104">
        <f>SUM(R97:R101)</f>
        <v>2584173.15</v>
      </c>
      <c r="S102" s="101"/>
      <c r="U102" s="88"/>
    </row>
    <row r="103" spans="2:21" ht="17.25" customHeight="1">
      <c r="B103" s="69"/>
      <c r="U103" s="73"/>
    </row>
    <row r="104" spans="2:21" ht="18" customHeight="1">
      <c r="B104" s="105"/>
      <c r="C104" s="31"/>
      <c r="D104" s="31"/>
      <c r="E104" s="31"/>
      <c r="F104" s="31"/>
      <c r="G104" s="31"/>
      <c r="H104" s="31"/>
      <c r="I104" s="31"/>
      <c r="J104" s="31"/>
      <c r="K104" s="31"/>
      <c r="L104" s="31"/>
      <c r="M104" s="31"/>
      <c r="N104" s="31"/>
      <c r="O104" s="31"/>
      <c r="P104" s="31"/>
      <c r="Q104" s="50"/>
      <c r="R104" s="50"/>
      <c r="S104" s="31"/>
      <c r="T104" s="31"/>
      <c r="U104" s="106"/>
    </row>
    <row r="105" spans="2:21" ht="18.2" customHeight="1"/>
  </sheetData>
  <mergeCells count="311">
    <mergeCell ref="G2:J2"/>
    <mergeCell ref="L2:N2"/>
    <mergeCell ref="O2:P2"/>
    <mergeCell ref="C3:C4"/>
    <mergeCell ref="D3:D7"/>
    <mergeCell ref="E3:E7"/>
    <mergeCell ref="G3:J3"/>
    <mergeCell ref="L3:N3"/>
    <mergeCell ref="O3:P3"/>
    <mergeCell ref="G4:J4"/>
    <mergeCell ref="L4:N4"/>
    <mergeCell ref="O4:P4"/>
    <mergeCell ref="C5:C6"/>
    <mergeCell ref="G5:J5"/>
    <mergeCell ref="L5:N5"/>
    <mergeCell ref="O5:P5"/>
    <mergeCell ref="G6:J6"/>
    <mergeCell ref="L6:N6"/>
    <mergeCell ref="O6:P6"/>
    <mergeCell ref="G7:J7"/>
    <mergeCell ref="L7:N7"/>
    <mergeCell ref="O7:P7"/>
    <mergeCell ref="C9:C10"/>
    <mergeCell ref="D9:D12"/>
    <mergeCell ref="E9:E12"/>
    <mergeCell ref="G9:J9"/>
    <mergeCell ref="L9:N9"/>
    <mergeCell ref="O9:P9"/>
    <mergeCell ref="G10:J10"/>
    <mergeCell ref="L10:N10"/>
    <mergeCell ref="O10:P10"/>
    <mergeCell ref="C11:C12"/>
    <mergeCell ref="G11:J11"/>
    <mergeCell ref="L11:N11"/>
    <mergeCell ref="O11:P11"/>
    <mergeCell ref="G12:J12"/>
    <mergeCell ref="L12:N12"/>
    <mergeCell ref="O12:P12"/>
    <mergeCell ref="C14:C15"/>
    <mergeCell ref="D14:D16"/>
    <mergeCell ref="E14:E16"/>
    <mergeCell ref="G14:J14"/>
    <mergeCell ref="L14:N14"/>
    <mergeCell ref="O14:P14"/>
    <mergeCell ref="G15:J15"/>
    <mergeCell ref="L15:N15"/>
    <mergeCell ref="O15:P15"/>
    <mergeCell ref="G16:J16"/>
    <mergeCell ref="C19:C20"/>
    <mergeCell ref="G19:J19"/>
    <mergeCell ref="L19:N19"/>
    <mergeCell ref="O19:P19"/>
    <mergeCell ref="G20:J20"/>
    <mergeCell ref="L20:N20"/>
    <mergeCell ref="O20:P20"/>
    <mergeCell ref="L16:N16"/>
    <mergeCell ref="O16:P16"/>
    <mergeCell ref="D18:D22"/>
    <mergeCell ref="E18:E22"/>
    <mergeCell ref="G18:J18"/>
    <mergeCell ref="L18:N18"/>
    <mergeCell ref="O18:P18"/>
    <mergeCell ref="C25:C26"/>
    <mergeCell ref="G25:J25"/>
    <mergeCell ref="L25:N25"/>
    <mergeCell ref="O25:P25"/>
    <mergeCell ref="G26:J26"/>
    <mergeCell ref="L26:N26"/>
    <mergeCell ref="C21:C22"/>
    <mergeCell ref="G21:J21"/>
    <mergeCell ref="L21:N21"/>
    <mergeCell ref="O21:P21"/>
    <mergeCell ref="G22:J22"/>
    <mergeCell ref="L22:N22"/>
    <mergeCell ref="O22:P22"/>
    <mergeCell ref="O30:P30"/>
    <mergeCell ref="G31:J31"/>
    <mergeCell ref="L31:N31"/>
    <mergeCell ref="O31:P31"/>
    <mergeCell ref="G32:J32"/>
    <mergeCell ref="L32:N32"/>
    <mergeCell ref="O32:P32"/>
    <mergeCell ref="O26:P26"/>
    <mergeCell ref="E28:E33"/>
    <mergeCell ref="G28:J28"/>
    <mergeCell ref="L28:N28"/>
    <mergeCell ref="O28:P28"/>
    <mergeCell ref="G29:J29"/>
    <mergeCell ref="L29:N29"/>
    <mergeCell ref="O29:P29"/>
    <mergeCell ref="G30:J30"/>
    <mergeCell ref="L30:N30"/>
    <mergeCell ref="E24:E26"/>
    <mergeCell ref="G24:J24"/>
    <mergeCell ref="L24:N24"/>
    <mergeCell ref="O24:P24"/>
    <mergeCell ref="G33:J33"/>
    <mergeCell ref="L33:N33"/>
    <mergeCell ref="O33:P33"/>
    <mergeCell ref="C35:C41"/>
    <mergeCell ref="D35:D56"/>
    <mergeCell ref="E35:E56"/>
    <mergeCell ref="G35:J35"/>
    <mergeCell ref="L35:N35"/>
    <mergeCell ref="O35:P35"/>
    <mergeCell ref="G36:J36"/>
    <mergeCell ref="G39:J39"/>
    <mergeCell ref="L39:N39"/>
    <mergeCell ref="O39:P39"/>
    <mergeCell ref="G40:J40"/>
    <mergeCell ref="L40:N40"/>
    <mergeCell ref="O40:P40"/>
    <mergeCell ref="L36:N36"/>
    <mergeCell ref="O36:P36"/>
    <mergeCell ref="G37:J37"/>
    <mergeCell ref="L37:N37"/>
    <mergeCell ref="O37:P37"/>
    <mergeCell ref="G38:J38"/>
    <mergeCell ref="L38:N38"/>
    <mergeCell ref="O38:P38"/>
    <mergeCell ref="G44:J44"/>
    <mergeCell ref="L44:N44"/>
    <mergeCell ref="O44:P44"/>
    <mergeCell ref="G45:J45"/>
    <mergeCell ref="L45:N45"/>
    <mergeCell ref="O45:P45"/>
    <mergeCell ref="G41:J41"/>
    <mergeCell ref="L41:N41"/>
    <mergeCell ref="O41:P41"/>
    <mergeCell ref="G42:J42"/>
    <mergeCell ref="L42:N42"/>
    <mergeCell ref="O42:P42"/>
    <mergeCell ref="G43:J43"/>
    <mergeCell ref="L43:N43"/>
    <mergeCell ref="O43:P43"/>
    <mergeCell ref="G48:J48"/>
    <mergeCell ref="L48:N48"/>
    <mergeCell ref="O48:P48"/>
    <mergeCell ref="G49:J49"/>
    <mergeCell ref="L49:N49"/>
    <mergeCell ref="O49:P49"/>
    <mergeCell ref="G46:J46"/>
    <mergeCell ref="L46:N46"/>
    <mergeCell ref="O46:P46"/>
    <mergeCell ref="G47:J47"/>
    <mergeCell ref="L47:N47"/>
    <mergeCell ref="O47:P47"/>
    <mergeCell ref="G50:J50"/>
    <mergeCell ref="L50:N50"/>
    <mergeCell ref="O50:P50"/>
    <mergeCell ref="C51:C56"/>
    <mergeCell ref="G51:J51"/>
    <mergeCell ref="L51:N51"/>
    <mergeCell ref="O51:P51"/>
    <mergeCell ref="G52:J52"/>
    <mergeCell ref="L52:N52"/>
    <mergeCell ref="O52:P52"/>
    <mergeCell ref="C42:C50"/>
    <mergeCell ref="G55:J55"/>
    <mergeCell ref="L55:N55"/>
    <mergeCell ref="O55:P55"/>
    <mergeCell ref="G56:J56"/>
    <mergeCell ref="L56:N56"/>
    <mergeCell ref="O56:P56"/>
    <mergeCell ref="G53:J53"/>
    <mergeCell ref="L53:N53"/>
    <mergeCell ref="O53:P53"/>
    <mergeCell ref="G54:J54"/>
    <mergeCell ref="L54:N54"/>
    <mergeCell ref="O54:P54"/>
    <mergeCell ref="L60:N60"/>
    <mergeCell ref="O60:P60"/>
    <mergeCell ref="C61:C64"/>
    <mergeCell ref="G61:J61"/>
    <mergeCell ref="L61:N61"/>
    <mergeCell ref="O61:P61"/>
    <mergeCell ref="G62:J62"/>
    <mergeCell ref="L62:N62"/>
    <mergeCell ref="O62:P62"/>
    <mergeCell ref="G63:J63"/>
    <mergeCell ref="C58:C60"/>
    <mergeCell ref="D58:D69"/>
    <mergeCell ref="E58:E69"/>
    <mergeCell ref="G58:J58"/>
    <mergeCell ref="L58:N58"/>
    <mergeCell ref="O58:P58"/>
    <mergeCell ref="G59:J59"/>
    <mergeCell ref="L59:N59"/>
    <mergeCell ref="O59:P59"/>
    <mergeCell ref="G60:J60"/>
    <mergeCell ref="L63:N63"/>
    <mergeCell ref="O63:P63"/>
    <mergeCell ref="G64:J64"/>
    <mergeCell ref="L64:N64"/>
    <mergeCell ref="O64:P64"/>
    <mergeCell ref="C65:C69"/>
    <mergeCell ref="G65:J65"/>
    <mergeCell ref="L65:N65"/>
    <mergeCell ref="O65:P65"/>
    <mergeCell ref="G66:J66"/>
    <mergeCell ref="C71:C74"/>
    <mergeCell ref="D71:D83"/>
    <mergeCell ref="E71:E83"/>
    <mergeCell ref="G71:J71"/>
    <mergeCell ref="L71:N71"/>
    <mergeCell ref="O71:P71"/>
    <mergeCell ref="G72:J72"/>
    <mergeCell ref="L66:N66"/>
    <mergeCell ref="O66:P66"/>
    <mergeCell ref="G67:J67"/>
    <mergeCell ref="L67:N67"/>
    <mergeCell ref="O67:P67"/>
    <mergeCell ref="G68:J68"/>
    <mergeCell ref="L68:N68"/>
    <mergeCell ref="O68:P68"/>
    <mergeCell ref="L72:N72"/>
    <mergeCell ref="O72:P72"/>
    <mergeCell ref="G73:J73"/>
    <mergeCell ref="L73:N73"/>
    <mergeCell ref="O73:P73"/>
    <mergeCell ref="G74:J74"/>
    <mergeCell ref="L74:N74"/>
    <mergeCell ref="O74:P74"/>
    <mergeCell ref="G69:J69"/>
    <mergeCell ref="L69:N69"/>
    <mergeCell ref="O69:P69"/>
    <mergeCell ref="G78:J78"/>
    <mergeCell ref="L78:N78"/>
    <mergeCell ref="O78:P78"/>
    <mergeCell ref="C79:C83"/>
    <mergeCell ref="G79:J79"/>
    <mergeCell ref="L79:N79"/>
    <mergeCell ref="O79:P79"/>
    <mergeCell ref="G80:J80"/>
    <mergeCell ref="L80:N80"/>
    <mergeCell ref="O80:P80"/>
    <mergeCell ref="C75:C78"/>
    <mergeCell ref="G75:J75"/>
    <mergeCell ref="L75:N75"/>
    <mergeCell ref="O75:P75"/>
    <mergeCell ref="G76:J76"/>
    <mergeCell ref="L76:N76"/>
    <mergeCell ref="O76:P76"/>
    <mergeCell ref="G77:J77"/>
    <mergeCell ref="L77:N77"/>
    <mergeCell ref="O77:P77"/>
    <mergeCell ref="C85:C88"/>
    <mergeCell ref="D85:D95"/>
    <mergeCell ref="E85:E95"/>
    <mergeCell ref="G85:J85"/>
    <mergeCell ref="L85:N85"/>
    <mergeCell ref="O85:P85"/>
    <mergeCell ref="G86:J86"/>
    <mergeCell ref="G81:J81"/>
    <mergeCell ref="L81:N81"/>
    <mergeCell ref="O81:P81"/>
    <mergeCell ref="G82:J82"/>
    <mergeCell ref="L82:N82"/>
    <mergeCell ref="O82:P82"/>
    <mergeCell ref="L86:N86"/>
    <mergeCell ref="O86:P86"/>
    <mergeCell ref="G87:J87"/>
    <mergeCell ref="L87:N87"/>
    <mergeCell ref="O87:P87"/>
    <mergeCell ref="G88:J88"/>
    <mergeCell ref="L88:N88"/>
    <mergeCell ref="O88:P88"/>
    <mergeCell ref="G83:J83"/>
    <mergeCell ref="L83:N83"/>
    <mergeCell ref="O83:P83"/>
    <mergeCell ref="G92:J92"/>
    <mergeCell ref="L92:N92"/>
    <mergeCell ref="O92:P92"/>
    <mergeCell ref="C93:C95"/>
    <mergeCell ref="G93:J93"/>
    <mergeCell ref="L93:N93"/>
    <mergeCell ref="O93:P93"/>
    <mergeCell ref="G94:J94"/>
    <mergeCell ref="L94:N94"/>
    <mergeCell ref="O94:P94"/>
    <mergeCell ref="C89:C92"/>
    <mergeCell ref="G89:J89"/>
    <mergeCell ref="L89:N89"/>
    <mergeCell ref="O89:P89"/>
    <mergeCell ref="G90:J90"/>
    <mergeCell ref="L90:N90"/>
    <mergeCell ref="O90:P90"/>
    <mergeCell ref="G91:J91"/>
    <mergeCell ref="L91:N91"/>
    <mergeCell ref="O91:P91"/>
    <mergeCell ref="G95:J95"/>
    <mergeCell ref="L95:N95"/>
    <mergeCell ref="O95:P95"/>
    <mergeCell ref="C97:C98"/>
    <mergeCell ref="E97:E101"/>
    <mergeCell ref="G97:J97"/>
    <mergeCell ref="L97:N97"/>
    <mergeCell ref="O97:P97"/>
    <mergeCell ref="G98:J98"/>
    <mergeCell ref="L98:N98"/>
    <mergeCell ref="G101:J101"/>
    <mergeCell ref="L101:N101"/>
    <mergeCell ref="O101:P101"/>
    <mergeCell ref="O98:P98"/>
    <mergeCell ref="C99:C100"/>
    <mergeCell ref="G99:J99"/>
    <mergeCell ref="L99:N99"/>
    <mergeCell ref="O99:P99"/>
    <mergeCell ref="G100:J100"/>
    <mergeCell ref="L100:N100"/>
    <mergeCell ref="O100:P100"/>
  </mergeCells>
  <pageMargins left="1" right="1" top="1" bottom="1" header="1" footer="1"/>
  <pageSetup orientation="portrait" r:id="rId1"/>
  <headerFooter alignWithMargins="0">
    <oddFooter>&amp;L&amp;C&amp;R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F26" sqref="F26"/>
    </sheetView>
  </sheetViews>
  <sheetFormatPr baseColWidth="10" defaultRowHeight="15"/>
  <cols>
    <col min="1" max="1" width="25.85546875" customWidth="1"/>
    <col min="5" max="5" width="15.85546875" customWidth="1"/>
    <col min="6" max="6" width="26.42578125" customWidth="1"/>
    <col min="7" max="7" width="24.5703125" style="7" customWidth="1"/>
    <col min="8" max="8" width="14.7109375" style="7" customWidth="1"/>
    <col min="9" max="9" width="17.42578125" style="7" customWidth="1"/>
    <col min="10" max="10" width="14.42578125" customWidth="1"/>
    <col min="12" max="12" width="18.7109375" customWidth="1"/>
  </cols>
  <sheetData>
    <row r="1" spans="1:12" ht="15.75" thickBot="1">
      <c r="A1" s="130" t="s">
        <v>116</v>
      </c>
      <c r="B1" s="130"/>
      <c r="C1" s="130"/>
    </row>
    <row r="2" spans="1:12" ht="15.75" thickBot="1">
      <c r="A2" s="16" t="s">
        <v>113</v>
      </c>
      <c r="B2" s="16">
        <v>3</v>
      </c>
      <c r="C2" s="16">
        <v>1929</v>
      </c>
      <c r="F2" s="135" t="s">
        <v>74</v>
      </c>
      <c r="G2" s="135"/>
      <c r="H2" s="135"/>
      <c r="I2" s="135"/>
    </row>
    <row r="3" spans="1:12" ht="15.75" thickBot="1">
      <c r="A3" s="16" t="s">
        <v>112</v>
      </c>
      <c r="B3" s="16">
        <v>3</v>
      </c>
      <c r="C3" s="16">
        <v>1645</v>
      </c>
      <c r="F3" t="s">
        <v>70</v>
      </c>
      <c r="G3" s="7" t="s">
        <v>71</v>
      </c>
      <c r="H3" s="7" t="s">
        <v>72</v>
      </c>
      <c r="I3" s="7" t="s">
        <v>73</v>
      </c>
    </row>
    <row r="4" spans="1:12" ht="15.75" thickBot="1">
      <c r="A4" s="16" t="s">
        <v>111</v>
      </c>
      <c r="B4" s="16">
        <v>3</v>
      </c>
      <c r="C4" s="16">
        <v>1941</v>
      </c>
      <c r="F4" t="s">
        <v>117</v>
      </c>
      <c r="G4" s="7">
        <v>17</v>
      </c>
      <c r="H4" s="7">
        <v>34</v>
      </c>
      <c r="I4" s="7">
        <f>12+1638</f>
        <v>1650</v>
      </c>
    </row>
    <row r="5" spans="1:12" ht="15.75" thickBot="1">
      <c r="A5" s="16" t="s">
        <v>110</v>
      </c>
      <c r="B5" s="16">
        <v>3</v>
      </c>
      <c r="C5" s="16">
        <v>2001</v>
      </c>
      <c r="F5" t="s">
        <v>118</v>
      </c>
      <c r="G5" s="7">
        <v>19</v>
      </c>
      <c r="H5" s="7">
        <v>12</v>
      </c>
      <c r="I5" s="7">
        <f>2620+9</f>
        <v>2629</v>
      </c>
    </row>
    <row r="6" spans="1:12" ht="15.75" thickBot="1">
      <c r="A6" s="16" t="s">
        <v>109</v>
      </c>
      <c r="B6" s="16">
        <v>3</v>
      </c>
      <c r="C6" s="16">
        <v>1297</v>
      </c>
      <c r="F6" t="s">
        <v>119</v>
      </c>
      <c r="G6" s="7">
        <v>20</v>
      </c>
      <c r="H6" s="7">
        <v>10</v>
      </c>
      <c r="I6" s="7">
        <f>1568+9</f>
        <v>1577</v>
      </c>
    </row>
    <row r="7" spans="1:12" ht="15.75" thickBot="1">
      <c r="A7" s="16" t="s">
        <v>115</v>
      </c>
      <c r="B7" s="16">
        <v>3</v>
      </c>
      <c r="C7" s="16">
        <v>1853</v>
      </c>
      <c r="F7" s="135" t="s">
        <v>120</v>
      </c>
      <c r="G7" s="135"/>
      <c r="H7" s="135"/>
      <c r="I7" s="135"/>
      <c r="J7" s="58" t="s">
        <v>71</v>
      </c>
      <c r="K7" s="58" t="s">
        <v>72</v>
      </c>
      <c r="L7" s="58" t="s">
        <v>73</v>
      </c>
    </row>
    <row r="8" spans="1:12">
      <c r="C8" s="18">
        <f>SUM(C2:C7)</f>
        <v>10666</v>
      </c>
      <c r="F8" s="18" t="s">
        <v>98</v>
      </c>
    </row>
    <row r="9" spans="1:12" ht="15.75" thickBot="1">
      <c r="A9" s="130" t="s">
        <v>114</v>
      </c>
      <c r="B9" s="130"/>
      <c r="C9" s="130"/>
      <c r="F9" t="s">
        <v>121</v>
      </c>
      <c r="G9" s="7">
        <v>25</v>
      </c>
    </row>
    <row r="10" spans="1:12" ht="15.75" thickBot="1">
      <c r="A10" s="16" t="s">
        <v>113</v>
      </c>
      <c r="B10" s="16">
        <v>3</v>
      </c>
      <c r="C10" s="16">
        <f>1757+9+24</f>
        <v>1790</v>
      </c>
      <c r="F10" t="s">
        <v>122</v>
      </c>
      <c r="G10" s="7">
        <v>28</v>
      </c>
    </row>
    <row r="11" spans="1:12" ht="15.75" thickBot="1">
      <c r="A11" s="16" t="s">
        <v>112</v>
      </c>
      <c r="B11" s="16">
        <v>3</v>
      </c>
      <c r="C11" s="16">
        <f>11+10+1489+5</f>
        <v>1515</v>
      </c>
    </row>
    <row r="12" spans="1:12" ht="15.75" thickBot="1">
      <c r="A12" s="16" t="s">
        <v>111</v>
      </c>
      <c r="B12" s="16">
        <v>3</v>
      </c>
      <c r="C12" s="16">
        <f>11+1675+5+12</f>
        <v>1703</v>
      </c>
    </row>
    <row r="13" spans="1:12" ht="15.75" thickBot="1">
      <c r="A13" s="16" t="s">
        <v>117</v>
      </c>
      <c r="B13" s="16">
        <v>3</v>
      </c>
      <c r="C13" s="16">
        <v>1701</v>
      </c>
    </row>
    <row r="14" spans="1:12" ht="15.75" thickBot="1">
      <c r="A14" s="16" t="s">
        <v>118</v>
      </c>
      <c r="B14" s="16">
        <v>3</v>
      </c>
      <c r="C14" s="16">
        <v>2660</v>
      </c>
      <c r="E14" s="64"/>
      <c r="F14" s="65" t="s">
        <v>98</v>
      </c>
      <c r="G14" s="65" t="s">
        <v>70</v>
      </c>
      <c r="H14" s="65" t="s">
        <v>123</v>
      </c>
      <c r="I14" s="65" t="s">
        <v>100</v>
      </c>
      <c r="J14" s="65" t="s">
        <v>70</v>
      </c>
      <c r="K14" s="65" t="s">
        <v>123</v>
      </c>
      <c r="L14" s="65" t="s">
        <v>100</v>
      </c>
    </row>
    <row r="15" spans="1:12" ht="15.75" thickBot="1">
      <c r="A15" s="16" t="s">
        <v>119</v>
      </c>
      <c r="B15" s="16">
        <v>3</v>
      </c>
      <c r="C15" s="16">
        <v>1607</v>
      </c>
      <c r="E15" s="131" t="s">
        <v>71</v>
      </c>
      <c r="F15" s="133">
        <v>11554725</v>
      </c>
      <c r="G15" s="64" t="s">
        <v>126</v>
      </c>
      <c r="H15" s="66">
        <v>28</v>
      </c>
      <c r="I15" s="67">
        <v>319220</v>
      </c>
      <c r="L15" t="s">
        <v>127</v>
      </c>
    </row>
    <row r="16" spans="1:12">
      <c r="C16" s="18">
        <f>SUM(C10:C15)</f>
        <v>10976</v>
      </c>
      <c r="E16" s="132"/>
      <c r="F16" s="133"/>
      <c r="G16" s="64" t="s">
        <v>128</v>
      </c>
      <c r="H16" s="66">
        <v>14</v>
      </c>
      <c r="I16" s="67">
        <v>136480</v>
      </c>
      <c r="J16" s="64"/>
      <c r="K16" s="66"/>
      <c r="L16" s="67"/>
    </row>
    <row r="17" spans="1:12" ht="15.75" thickBot="1">
      <c r="A17" s="130" t="s">
        <v>124</v>
      </c>
      <c r="B17" s="130"/>
      <c r="C17" s="130"/>
      <c r="E17" s="131" t="s">
        <v>72</v>
      </c>
      <c r="F17" s="133">
        <v>9021389</v>
      </c>
      <c r="G17" s="64" t="s">
        <v>121</v>
      </c>
      <c r="H17" s="66">
        <v>14</v>
      </c>
      <c r="I17" s="67">
        <v>319220</v>
      </c>
      <c r="J17" s="64" t="s">
        <v>129</v>
      </c>
      <c r="K17" s="66">
        <v>23</v>
      </c>
      <c r="L17" s="67">
        <v>142510</v>
      </c>
    </row>
    <row r="18" spans="1:12" ht="15.75" thickBot="1">
      <c r="A18" s="16" t="s">
        <v>113</v>
      </c>
      <c r="B18" s="16">
        <v>3</v>
      </c>
      <c r="C18" s="16">
        <f>SUM(G9:I9)</f>
        <v>25</v>
      </c>
      <c r="E18" s="132"/>
      <c r="F18" s="133"/>
      <c r="G18" s="64" t="s">
        <v>130</v>
      </c>
      <c r="H18" s="66">
        <v>28</v>
      </c>
      <c r="I18" s="67">
        <v>165290</v>
      </c>
      <c r="J18" s="64"/>
      <c r="K18" s="66"/>
      <c r="L18" s="67"/>
    </row>
    <row r="19" spans="1:12" ht="15.75" thickBot="1">
      <c r="A19" s="16" t="s">
        <v>112</v>
      </c>
      <c r="B19" s="16">
        <v>3</v>
      </c>
      <c r="C19" s="16">
        <f>SUM(G10:I10)</f>
        <v>28</v>
      </c>
      <c r="E19" s="131" t="s">
        <v>73</v>
      </c>
      <c r="F19" s="133" t="s">
        <v>131</v>
      </c>
      <c r="G19" s="64" t="s">
        <v>121</v>
      </c>
      <c r="H19" s="66">
        <f>9+1942</f>
        <v>1951</v>
      </c>
      <c r="I19" s="67">
        <f>65780+10092040</f>
        <v>10157820</v>
      </c>
      <c r="J19" s="64" t="s">
        <v>129</v>
      </c>
      <c r="K19" s="66">
        <f>7+1942</f>
        <v>1949</v>
      </c>
      <c r="L19" s="67">
        <f>57060+10390890</f>
        <v>10447950</v>
      </c>
    </row>
    <row r="20" spans="1:12" ht="15.75" thickBot="1">
      <c r="A20" s="16" t="s">
        <v>111</v>
      </c>
      <c r="B20" s="16">
        <v>3</v>
      </c>
      <c r="C20" s="16"/>
      <c r="E20" s="132"/>
      <c r="F20" s="133"/>
      <c r="G20" s="64" t="s">
        <v>130</v>
      </c>
      <c r="H20" s="66">
        <f>8+1942</f>
        <v>1950</v>
      </c>
      <c r="I20" s="67">
        <f>60930+10146830</f>
        <v>10207760</v>
      </c>
      <c r="J20" s="64"/>
      <c r="K20" s="66"/>
      <c r="L20" s="67"/>
    </row>
    <row r="21" spans="1:12" ht="60" customHeight="1">
      <c r="A21" s="134" t="s">
        <v>45</v>
      </c>
      <c r="B21" s="134"/>
      <c r="C21" s="134"/>
    </row>
    <row r="22" spans="1:12">
      <c r="A22" s="129" t="s">
        <v>125</v>
      </c>
      <c r="B22" s="129"/>
      <c r="C22" s="129"/>
      <c r="D22" s="129"/>
    </row>
    <row r="23" spans="1:12" ht="99.75" customHeight="1">
      <c r="A23" s="129"/>
      <c r="B23" s="129"/>
      <c r="C23" s="129"/>
      <c r="D23" s="129"/>
    </row>
  </sheetData>
  <mergeCells count="13">
    <mergeCell ref="A1:C1"/>
    <mergeCell ref="F2:I2"/>
    <mergeCell ref="F7:I7"/>
    <mergeCell ref="A9:C9"/>
    <mergeCell ref="E15:E16"/>
    <mergeCell ref="F15:F16"/>
    <mergeCell ref="A22:D23"/>
    <mergeCell ref="A17:C17"/>
    <mergeCell ref="E17:E18"/>
    <mergeCell ref="F17:F18"/>
    <mergeCell ref="E19:E20"/>
    <mergeCell ref="F19:F20"/>
    <mergeCell ref="A21:C21"/>
  </mergeCells>
  <dataValidations count="5">
    <dataValidation type="decimal" allowBlank="1" showInputMessage="1" showErrorMessage="1" errorTitle="Entrada no válida" error="Por favor escriba un número" promptTitle="Escriba un número en esta casilla" sqref="B6:B7">
      <formula1>-9223372036854770000</formula1>
      <formula2>9223372036854770000</formula2>
    </dataValidation>
    <dataValidation type="textLength" allowBlank="1" showInputMessage="1" showErrorMessage="1" errorTitle="Entrada no válida" error="Escriba un texto " promptTitle="Cualquier contenido" sqref="C6:C7 A6:A7">
      <formula1>0</formula1>
      <formula2>4000</formula2>
    </dataValidation>
    <dataValidation type="textLength" allowBlank="1" showInputMessage="1" showErrorMessage="1" errorTitle="Entrada no válida" error="Escriba un texto " promptTitle="Cualquier contenido" prompt=" Escriba el periodo o meses que está reportando. Ej. Enero - Marzo" sqref="A5">
      <formula1>0</formula1>
      <formula2>4000</formula2>
    </dataValidation>
    <dataValidation type="decimal" allowBlank="1" showInputMessage="1" showErrorMessage="1" errorTitle="Entrada no válida" error="Por favor escriba un número" promptTitle="Escriba un número en esta casilla" prompt=" Escriba el numeral correspondiente a las sedes de acuerdo al reporte realizado en el formulario de &quot;Sedes&quot; del informe de &quot;Información Institucional&quot;. Ej. 1,2,3,4." sqref="B5">
      <formula1>-9223372036854770000</formula1>
      <formula2>9223372036854770000</formula2>
    </dataValidation>
    <dataValidation type="textLength" allowBlank="1" showInputMessage="1" showErrorMessage="1" errorTitle="Entrada no válida" error="Escriba un texto " promptTitle="Cualquier contenido" prompt=" Escriba la cantidad de kW/h consumidos en el mes. Ej. 25700 Escriba la cantidad de m3 consumidos en el mes. Ej. 150" sqref="C5">
      <formula1>0</formula1>
      <formula2>4000</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B1" workbookViewId="0">
      <selection activeCell="K4" sqref="K4"/>
    </sheetView>
  </sheetViews>
  <sheetFormatPr baseColWidth="10" defaultColWidth="11" defaultRowHeight="15.75"/>
  <cols>
    <col min="1" max="1" width="4" style="41" hidden="1" customWidth="1"/>
    <col min="2" max="7" width="11" style="41"/>
    <col min="8" max="8" width="23.42578125" style="41" customWidth="1"/>
    <col min="9" max="9" width="16.140625" style="41" customWidth="1"/>
    <col min="10" max="16384" width="11" style="41"/>
  </cols>
  <sheetData>
    <row r="1" spans="2:9" ht="26.25" customHeight="1"/>
    <row r="2" spans="2:9" ht="16.5" thickBot="1">
      <c r="B2" s="194" t="s">
        <v>209</v>
      </c>
      <c r="C2" s="194"/>
      <c r="D2" s="194"/>
      <c r="E2" s="194"/>
      <c r="F2" s="194"/>
      <c r="G2" s="194"/>
      <c r="H2" s="194"/>
      <c r="I2" s="194"/>
    </row>
    <row r="3" spans="2:9" s="197" customFormat="1" ht="39" thickBot="1">
      <c r="B3" s="195" t="s">
        <v>210</v>
      </c>
      <c r="C3" s="195" t="s">
        <v>211</v>
      </c>
      <c r="D3" s="195" t="s">
        <v>212</v>
      </c>
      <c r="E3" s="195" t="s">
        <v>213</v>
      </c>
      <c r="F3" s="195" t="s">
        <v>214</v>
      </c>
      <c r="G3" s="196" t="s">
        <v>215</v>
      </c>
      <c r="H3" s="195" t="s">
        <v>216</v>
      </c>
      <c r="I3" s="195" t="s">
        <v>217</v>
      </c>
    </row>
    <row r="4" spans="2:9" ht="382.5">
      <c r="B4" s="188" t="s">
        <v>204</v>
      </c>
      <c r="C4" s="189" t="s">
        <v>205</v>
      </c>
      <c r="D4" s="190" t="s">
        <v>206</v>
      </c>
      <c r="E4" s="191" t="s">
        <v>207</v>
      </c>
      <c r="F4" s="188" t="s">
        <v>208</v>
      </c>
      <c r="G4" s="192">
        <v>43455</v>
      </c>
      <c r="H4" s="193">
        <f>24813842+148773178</f>
        <v>173587020</v>
      </c>
      <c r="I4" s="192">
        <f>+G4</f>
        <v>43455</v>
      </c>
    </row>
    <row r="5" spans="2:9">
      <c r="B5" s="198" t="s">
        <v>218</v>
      </c>
      <c r="C5" s="198"/>
      <c r="D5" s="198"/>
      <c r="E5" s="198"/>
      <c r="F5" s="198"/>
      <c r="G5" s="198"/>
      <c r="H5" s="198"/>
      <c r="I5" s="198"/>
    </row>
  </sheetData>
  <mergeCells count="2">
    <mergeCell ref="B2:I2"/>
    <mergeCell ref="B5:I5"/>
  </mergeCells>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8"/>
  <sheetViews>
    <sheetView topLeftCell="F48" workbookViewId="0">
      <selection activeCell="K84" sqref="K84"/>
    </sheetView>
  </sheetViews>
  <sheetFormatPr baseColWidth="10" defaultRowHeight="15"/>
  <cols>
    <col min="2" max="2" width="15" bestFit="1" customWidth="1"/>
    <col min="3" max="3" width="15.42578125" customWidth="1"/>
    <col min="4" max="4" width="15" customWidth="1"/>
    <col min="6" max="6" width="13.28515625" customWidth="1"/>
    <col min="7" max="7" width="15.5703125" style="36" bestFit="1" customWidth="1"/>
    <col min="10" max="10" width="15.5703125" bestFit="1" customWidth="1"/>
  </cols>
  <sheetData>
    <row r="2" spans="1:10">
      <c r="A2" t="s">
        <v>76</v>
      </c>
    </row>
    <row r="3" spans="1:10">
      <c r="A3" t="s">
        <v>77</v>
      </c>
    </row>
    <row r="5" spans="1:10">
      <c r="A5" t="s">
        <v>78</v>
      </c>
      <c r="B5" t="s">
        <v>79</v>
      </c>
      <c r="C5" t="s">
        <v>80</v>
      </c>
      <c r="E5" t="s">
        <v>81</v>
      </c>
      <c r="F5" t="s">
        <v>82</v>
      </c>
      <c r="G5" s="36" t="s">
        <v>83</v>
      </c>
      <c r="H5" t="s">
        <v>84</v>
      </c>
    </row>
    <row r="6" spans="1:10">
      <c r="B6" s="37">
        <v>20175410016382</v>
      </c>
      <c r="C6" s="38">
        <v>42751</v>
      </c>
      <c r="D6" s="38">
        <v>42781</v>
      </c>
      <c r="E6" t="s">
        <v>85</v>
      </c>
      <c r="F6" t="s">
        <v>86</v>
      </c>
      <c r="G6" s="36">
        <v>2815553</v>
      </c>
      <c r="H6">
        <v>4682</v>
      </c>
      <c r="J6" s="39"/>
    </row>
    <row r="7" spans="1:10">
      <c r="B7" s="37">
        <v>20175410028282</v>
      </c>
      <c r="C7" s="38">
        <v>42782</v>
      </c>
      <c r="D7" s="38">
        <v>42809</v>
      </c>
      <c r="E7" t="s">
        <v>85</v>
      </c>
      <c r="F7" t="s">
        <v>86</v>
      </c>
      <c r="G7" s="36">
        <v>2600788</v>
      </c>
      <c r="H7">
        <v>4698</v>
      </c>
      <c r="J7" s="39"/>
    </row>
    <row r="8" spans="1:10">
      <c r="B8" s="37">
        <v>20175410041772</v>
      </c>
      <c r="C8" s="38">
        <v>42810</v>
      </c>
      <c r="D8" s="38">
        <v>42840</v>
      </c>
      <c r="E8" t="s">
        <v>85</v>
      </c>
      <c r="F8" t="s">
        <v>86</v>
      </c>
      <c r="G8" s="36">
        <v>2622963</v>
      </c>
      <c r="H8">
        <v>4712</v>
      </c>
    </row>
    <row r="9" spans="1:10">
      <c r="B9" s="37">
        <v>20175410054862</v>
      </c>
      <c r="C9" s="38">
        <v>42841</v>
      </c>
      <c r="D9" s="38">
        <v>42870</v>
      </c>
      <c r="E9" t="s">
        <v>85</v>
      </c>
      <c r="F9" t="s">
        <v>86</v>
      </c>
      <c r="G9" s="36">
        <v>1879200</v>
      </c>
      <c r="H9">
        <v>4739</v>
      </c>
    </row>
    <row r="10" spans="1:10">
      <c r="B10" s="37">
        <v>20175410088942</v>
      </c>
      <c r="C10" s="38">
        <v>42909</v>
      </c>
      <c r="D10" s="38">
        <v>42938</v>
      </c>
      <c r="E10" t="s">
        <v>85</v>
      </c>
      <c r="F10" t="s">
        <v>86</v>
      </c>
      <c r="G10" s="36">
        <v>506750</v>
      </c>
      <c r="H10">
        <v>4793</v>
      </c>
    </row>
    <row r="11" spans="1:10">
      <c r="B11" s="37">
        <v>20175410098022</v>
      </c>
      <c r="C11" s="38">
        <v>42901</v>
      </c>
      <c r="D11" s="38">
        <v>42930</v>
      </c>
      <c r="E11" t="s">
        <v>85</v>
      </c>
      <c r="F11" t="s">
        <v>86</v>
      </c>
      <c r="G11" s="36">
        <v>506750</v>
      </c>
      <c r="H11">
        <v>4811</v>
      </c>
    </row>
    <row r="12" spans="1:10">
      <c r="B12" s="37">
        <v>20175410101722</v>
      </c>
      <c r="C12" s="38">
        <v>42931</v>
      </c>
      <c r="D12" s="38">
        <v>42961</v>
      </c>
      <c r="E12" t="s">
        <v>85</v>
      </c>
      <c r="F12" t="s">
        <v>86</v>
      </c>
      <c r="G12" s="36">
        <v>508676</v>
      </c>
      <c r="H12">
        <v>4819</v>
      </c>
    </row>
    <row r="13" spans="1:10">
      <c r="B13" s="37">
        <v>20175410118392</v>
      </c>
      <c r="C13" s="38">
        <v>42962</v>
      </c>
      <c r="D13" s="38">
        <v>42992</v>
      </c>
      <c r="E13" t="s">
        <v>85</v>
      </c>
      <c r="F13" t="s">
        <v>86</v>
      </c>
      <c r="G13" s="36">
        <v>527662</v>
      </c>
      <c r="H13">
        <v>4839</v>
      </c>
    </row>
    <row r="14" spans="1:10">
      <c r="B14" s="37">
        <v>20175410129862</v>
      </c>
      <c r="C14" s="38">
        <v>42993</v>
      </c>
      <c r="D14" s="38">
        <v>43022</v>
      </c>
      <c r="E14" t="s">
        <v>85</v>
      </c>
      <c r="F14" t="s">
        <v>87</v>
      </c>
      <c r="G14" s="36">
        <v>506750</v>
      </c>
      <c r="H14">
        <v>4871</v>
      </c>
    </row>
    <row r="15" spans="1:10">
      <c r="B15" s="37">
        <v>20175410144172</v>
      </c>
      <c r="C15" s="38">
        <v>43024</v>
      </c>
      <c r="D15" s="38">
        <v>43054</v>
      </c>
      <c r="E15" t="s">
        <v>85</v>
      </c>
      <c r="F15" t="s">
        <v>87</v>
      </c>
      <c r="G15" s="36">
        <v>506750</v>
      </c>
      <c r="H15">
        <v>4888</v>
      </c>
    </row>
    <row r="16" spans="1:10">
      <c r="B16" s="37">
        <v>20185410002632</v>
      </c>
      <c r="C16" s="38">
        <v>43054</v>
      </c>
      <c r="D16" s="38">
        <v>43083</v>
      </c>
      <c r="E16" t="s">
        <v>85</v>
      </c>
      <c r="F16" t="s">
        <v>87</v>
      </c>
      <c r="G16" s="36">
        <v>506750</v>
      </c>
      <c r="H16">
        <v>4911</v>
      </c>
    </row>
    <row r="17" spans="2:8">
      <c r="B17" s="37">
        <v>20185410013692</v>
      </c>
      <c r="C17" s="38">
        <v>43084</v>
      </c>
      <c r="D17" s="38">
        <v>43114</v>
      </c>
      <c r="E17" t="s">
        <v>85</v>
      </c>
      <c r="F17" t="s">
        <v>87</v>
      </c>
      <c r="G17" s="36">
        <v>506750</v>
      </c>
      <c r="H17">
        <v>4934</v>
      </c>
    </row>
    <row r="18" spans="2:8">
      <c r="B18" s="37">
        <v>20185410027112</v>
      </c>
      <c r="C18" s="38">
        <v>43115</v>
      </c>
      <c r="D18" s="38">
        <v>43145</v>
      </c>
      <c r="E18" t="s">
        <v>85</v>
      </c>
      <c r="F18" t="s">
        <v>87</v>
      </c>
      <c r="G18" s="36">
        <v>1632005</v>
      </c>
      <c r="H18">
        <v>4949</v>
      </c>
    </row>
    <row r="19" spans="2:8">
      <c r="B19" s="37">
        <v>20185410040052</v>
      </c>
      <c r="C19" s="38">
        <v>43146</v>
      </c>
      <c r="D19" s="38">
        <v>43173</v>
      </c>
      <c r="E19" t="s">
        <v>85</v>
      </c>
      <c r="F19" t="s">
        <v>87</v>
      </c>
      <c r="G19" s="36">
        <v>1850051</v>
      </c>
      <c r="H19">
        <v>4967</v>
      </c>
    </row>
    <row r="20" spans="2:8">
      <c r="B20" s="37">
        <v>20185410056332</v>
      </c>
      <c r="C20" s="38">
        <v>43174</v>
      </c>
      <c r="D20" s="38">
        <v>43204</v>
      </c>
      <c r="E20" t="s">
        <v>85</v>
      </c>
      <c r="F20" t="s">
        <v>87</v>
      </c>
      <c r="G20" s="36">
        <v>1729915</v>
      </c>
      <c r="H20">
        <v>4995</v>
      </c>
    </row>
    <row r="21" spans="2:8">
      <c r="B21" s="37">
        <v>20185410070692</v>
      </c>
      <c r="C21" s="38">
        <v>43205</v>
      </c>
      <c r="D21" s="38">
        <v>43234</v>
      </c>
      <c r="E21" t="s">
        <v>85</v>
      </c>
      <c r="F21" t="s">
        <v>87</v>
      </c>
      <c r="G21" s="36">
        <v>917914</v>
      </c>
      <c r="H21">
        <v>5012</v>
      </c>
    </row>
    <row r="22" spans="2:8">
      <c r="B22" s="37">
        <v>20186310086512</v>
      </c>
      <c r="C22" s="38">
        <v>43252</v>
      </c>
      <c r="D22" s="38">
        <v>43265</v>
      </c>
      <c r="E22" t="s">
        <v>85</v>
      </c>
      <c r="F22" t="s">
        <v>87</v>
      </c>
      <c r="G22" s="36">
        <v>1850000</v>
      </c>
      <c r="H22">
        <v>5059</v>
      </c>
    </row>
    <row r="23" spans="2:8">
      <c r="B23" s="37">
        <v>20185410123002</v>
      </c>
      <c r="C23" s="38">
        <v>43306</v>
      </c>
      <c r="D23" s="38">
        <v>43343</v>
      </c>
      <c r="E23" t="s">
        <v>85</v>
      </c>
      <c r="F23" t="s">
        <v>88</v>
      </c>
      <c r="G23" s="36">
        <v>2380171</v>
      </c>
      <c r="H23">
        <v>5079</v>
      </c>
    </row>
    <row r="24" spans="2:8">
      <c r="B24" s="37">
        <v>20185410133502</v>
      </c>
      <c r="C24" s="38">
        <v>43344</v>
      </c>
      <c r="D24" s="38">
        <v>43373</v>
      </c>
      <c r="E24" t="s">
        <v>85</v>
      </c>
      <c r="F24" t="s">
        <v>88</v>
      </c>
      <c r="G24" s="36">
        <v>1511894</v>
      </c>
      <c r="H24">
        <v>5091</v>
      </c>
    </row>
    <row r="25" spans="2:8">
      <c r="B25" s="37">
        <v>20185433333502</v>
      </c>
      <c r="C25" s="38">
        <v>43374</v>
      </c>
      <c r="D25" s="38">
        <v>43404</v>
      </c>
      <c r="E25" t="s">
        <v>85</v>
      </c>
      <c r="F25" t="s">
        <v>88</v>
      </c>
      <c r="G25" s="36">
        <v>1623524</v>
      </c>
      <c r="H25">
        <v>5102</v>
      </c>
    </row>
    <row r="26" spans="2:8">
      <c r="B26" s="37">
        <v>20186110133502</v>
      </c>
      <c r="C26" s="38">
        <v>43405</v>
      </c>
      <c r="D26" s="38">
        <v>43434</v>
      </c>
      <c r="E26" t="s">
        <v>85</v>
      </c>
      <c r="F26" t="s">
        <v>88</v>
      </c>
      <c r="G26" s="36">
        <v>1536289</v>
      </c>
      <c r="H26">
        <v>5123</v>
      </c>
    </row>
    <row r="27" spans="2:8">
      <c r="B27" s="37">
        <v>20185410023502</v>
      </c>
      <c r="C27" s="38">
        <v>43435</v>
      </c>
      <c r="D27" s="38">
        <v>43465</v>
      </c>
      <c r="E27" t="s">
        <v>85</v>
      </c>
      <c r="F27" t="s">
        <v>88</v>
      </c>
      <c r="G27" s="36">
        <v>1589233</v>
      </c>
      <c r="H27">
        <v>5142</v>
      </c>
    </row>
    <row r="28" spans="2:8">
      <c r="B28" s="37"/>
      <c r="C28" s="38"/>
      <c r="D28" s="38"/>
    </row>
    <row r="29" spans="2:8">
      <c r="B29" s="37"/>
      <c r="C29" s="40"/>
    </row>
    <row r="30" spans="2:8">
      <c r="B30" s="37"/>
      <c r="C30" t="s">
        <v>89</v>
      </c>
      <c r="G30" s="36">
        <f>SUM(G6:G15)</f>
        <v>12981842</v>
      </c>
    </row>
    <row r="31" spans="2:8">
      <c r="B31" s="37"/>
      <c r="C31" t="s">
        <v>90</v>
      </c>
      <c r="G31" s="36">
        <f>SUM(G18:G27)</f>
        <v>16620996</v>
      </c>
    </row>
    <row r="32" spans="2:8">
      <c r="B32" s="37"/>
    </row>
    <row r="33" spans="2:11">
      <c r="B33" s="37"/>
      <c r="C33" t="s">
        <v>91</v>
      </c>
      <c r="G33" s="36">
        <f>+G31+G30</f>
        <v>29602838</v>
      </c>
    </row>
    <row r="34" spans="2:11">
      <c r="B34" s="37"/>
    </row>
    <row r="35" spans="2:11">
      <c r="B35" s="37"/>
      <c r="E35" s="25" t="s">
        <v>96</v>
      </c>
      <c r="F35" s="25" t="s">
        <v>34</v>
      </c>
      <c r="G35" s="25" t="s">
        <v>9</v>
      </c>
      <c r="H35" s="25" t="s">
        <v>10</v>
      </c>
      <c r="I35" s="199" t="s">
        <v>219</v>
      </c>
      <c r="J35" s="199" t="s">
        <v>36</v>
      </c>
      <c r="K35" s="199" t="s">
        <v>37</v>
      </c>
    </row>
    <row r="36" spans="2:11" ht="45">
      <c r="B36" s="37"/>
      <c r="C36" s="45"/>
      <c r="D36" s="45"/>
      <c r="E36" s="25" t="s">
        <v>95</v>
      </c>
      <c r="F36" s="28">
        <v>25286</v>
      </c>
      <c r="G36" s="28">
        <v>24944</v>
      </c>
      <c r="H36" s="28">
        <v>27079</v>
      </c>
      <c r="I36" s="200">
        <v>24027</v>
      </c>
      <c r="J36" s="200">
        <v>26211</v>
      </c>
      <c r="K36" s="177" t="s">
        <v>220</v>
      </c>
    </row>
    <row r="37" spans="2:11">
      <c r="B37" s="37"/>
      <c r="C37" s="45"/>
      <c r="D37" s="45"/>
    </row>
    <row r="38" spans="2:11">
      <c r="C38" s="45"/>
      <c r="D38" s="45"/>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topLeftCell="E7" workbookViewId="0">
      <selection activeCell="I34" sqref="I34"/>
    </sheetView>
  </sheetViews>
  <sheetFormatPr baseColWidth="10" defaultRowHeight="15"/>
  <cols>
    <col min="6" max="6" width="14" customWidth="1"/>
    <col min="7" max="7" width="15" customWidth="1"/>
    <col min="8" max="8" width="16.42578125" customWidth="1"/>
    <col min="9" max="9" width="15.42578125" customWidth="1"/>
    <col min="11" max="14" width="19.140625" customWidth="1"/>
    <col min="15" max="15" width="21.7109375" customWidth="1"/>
    <col min="16" max="16" width="17.28515625" style="7" customWidth="1"/>
    <col min="17" max="18" width="19.28515625" customWidth="1"/>
  </cols>
  <sheetData>
    <row r="1" spans="1:16" ht="15.75" thickBot="1">
      <c r="A1" s="137" t="s">
        <v>28</v>
      </c>
      <c r="B1" s="137"/>
      <c r="C1" s="137"/>
    </row>
    <row r="2" spans="1:16" ht="15.75" thickBot="1">
      <c r="A2" s="16" t="s">
        <v>15</v>
      </c>
      <c r="B2" s="16">
        <v>3</v>
      </c>
      <c r="C2" s="16">
        <v>9122</v>
      </c>
    </row>
    <row r="3" spans="1:16" ht="15.75" thickBot="1">
      <c r="A3" s="16" t="s">
        <v>16</v>
      </c>
      <c r="B3" s="16">
        <v>3</v>
      </c>
      <c r="C3" s="16">
        <v>8419</v>
      </c>
    </row>
    <row r="4" spans="1:16" ht="15.75" thickBot="1">
      <c r="A4" s="16" t="s">
        <v>17</v>
      </c>
      <c r="B4" s="16">
        <v>3</v>
      </c>
      <c r="C4" s="16">
        <v>7768</v>
      </c>
    </row>
    <row r="5" spans="1:16" ht="15.75" thickBot="1">
      <c r="A5" s="16" t="s">
        <v>18</v>
      </c>
      <c r="B5" s="16">
        <v>3</v>
      </c>
      <c r="C5" s="16">
        <v>8392</v>
      </c>
    </row>
    <row r="6" spans="1:16" ht="15.75" thickBot="1">
      <c r="A6" s="16" t="s">
        <v>19</v>
      </c>
      <c r="B6" s="16">
        <v>3</v>
      </c>
      <c r="C6" s="16">
        <v>8497</v>
      </c>
    </row>
    <row r="7" spans="1:16" ht="15.75" thickBot="1">
      <c r="A7" s="16" t="s">
        <v>20</v>
      </c>
      <c r="B7" s="16">
        <v>3</v>
      </c>
      <c r="C7" s="16">
        <v>8941</v>
      </c>
    </row>
    <row r="8" spans="1:16" ht="15.75" thickBot="1">
      <c r="A8" s="16" t="s">
        <v>21</v>
      </c>
      <c r="B8" s="16">
        <v>3</v>
      </c>
      <c r="C8" s="16">
        <v>7246</v>
      </c>
    </row>
    <row r="9" spans="1:16" ht="15.75" thickBot="1">
      <c r="A9" s="16" t="s">
        <v>22</v>
      </c>
      <c r="B9" s="16">
        <v>3</v>
      </c>
      <c r="C9" s="16">
        <v>8732</v>
      </c>
    </row>
    <row r="10" spans="1:16" ht="15.75" thickBot="1">
      <c r="A10" s="16" t="s">
        <v>23</v>
      </c>
      <c r="B10" s="16">
        <v>3</v>
      </c>
      <c r="C10" s="16">
        <v>8527</v>
      </c>
    </row>
    <row r="11" spans="1:16" ht="15.75" thickBot="1">
      <c r="A11" s="16" t="s">
        <v>24</v>
      </c>
      <c r="B11" s="16">
        <v>3</v>
      </c>
      <c r="C11" s="16">
        <v>8562</v>
      </c>
    </row>
    <row r="12" spans="1:16" ht="15.75" thickBot="1">
      <c r="A12" s="16" t="s">
        <v>25</v>
      </c>
      <c r="B12" s="16">
        <v>3</v>
      </c>
      <c r="C12" s="16">
        <v>7839</v>
      </c>
    </row>
    <row r="13" spans="1:16" ht="15.75" thickBot="1">
      <c r="A13" s="16" t="s">
        <v>26</v>
      </c>
      <c r="B13" s="20">
        <v>3</v>
      </c>
      <c r="C13" s="20">
        <v>7601</v>
      </c>
    </row>
    <row r="14" spans="1:16" ht="15.75" thickBot="1">
      <c r="A14" s="19" t="s">
        <v>27</v>
      </c>
      <c r="B14" s="21"/>
      <c r="C14" s="22">
        <f>SUM(C2:C13)</f>
        <v>99646</v>
      </c>
    </row>
    <row r="15" spans="1:16" ht="15.75" thickBot="1">
      <c r="A15" s="137" t="s">
        <v>44</v>
      </c>
      <c r="B15" s="137"/>
      <c r="C15" s="137"/>
    </row>
    <row r="16" spans="1:16" ht="15.75" thickBot="1">
      <c r="A16" s="33" t="s">
        <v>4</v>
      </c>
      <c r="B16" s="16">
        <v>3</v>
      </c>
      <c r="C16" s="16">
        <f>197+271+13+7083</f>
        <v>7564</v>
      </c>
      <c r="F16" s="139" t="s">
        <v>74</v>
      </c>
      <c r="G16" s="139"/>
      <c r="H16" s="139"/>
      <c r="I16" s="139"/>
      <c r="K16" s="140"/>
      <c r="L16" s="140"/>
      <c r="M16" s="140"/>
      <c r="N16" s="140"/>
      <c r="O16" s="140"/>
      <c r="P16" s="140"/>
    </row>
    <row r="17" spans="1:18" ht="15.75" thickBot="1">
      <c r="A17" s="33" t="s">
        <v>9</v>
      </c>
      <c r="B17" s="16">
        <v>3</v>
      </c>
      <c r="C17" s="16">
        <f>179+273+20+8034</f>
        <v>8506</v>
      </c>
      <c r="F17" s="35" t="s">
        <v>70</v>
      </c>
      <c r="G17" s="35" t="s">
        <v>71</v>
      </c>
      <c r="H17" s="35" t="s">
        <v>72</v>
      </c>
      <c r="I17" s="35" t="s">
        <v>73</v>
      </c>
      <c r="K17" s="46"/>
      <c r="L17" s="46"/>
      <c r="M17" s="46"/>
      <c r="N17" s="46"/>
      <c r="O17" s="46"/>
      <c r="P17" s="57"/>
    </row>
    <row r="18" spans="1:18" ht="15.75" thickBot="1">
      <c r="A18" s="33" t="s">
        <v>10</v>
      </c>
      <c r="B18" s="16">
        <v>3</v>
      </c>
      <c r="C18" s="16">
        <f>191+249+104+7477</f>
        <v>8021</v>
      </c>
      <c r="F18" s="18" t="s">
        <v>98</v>
      </c>
      <c r="G18" s="7" t="s">
        <v>106</v>
      </c>
      <c r="H18" s="7" t="s">
        <v>99</v>
      </c>
      <c r="I18" s="7" t="s">
        <v>107</v>
      </c>
      <c r="K18" s="46"/>
      <c r="L18" s="47"/>
      <c r="M18" s="47"/>
      <c r="N18" s="47"/>
      <c r="O18" s="46"/>
      <c r="P18" s="47"/>
    </row>
    <row r="19" spans="1:18" ht="15.75" thickBot="1">
      <c r="A19" s="33" t="s">
        <v>35</v>
      </c>
      <c r="B19" s="16">
        <v>3</v>
      </c>
      <c r="C19" s="16">
        <f>217+278+75+8311</f>
        <v>8881</v>
      </c>
      <c r="F19" s="42" t="s">
        <v>38</v>
      </c>
      <c r="G19" s="34">
        <v>190</v>
      </c>
      <c r="H19" s="34">
        <v>229</v>
      </c>
      <c r="I19" s="34">
        <v>8403</v>
      </c>
      <c r="K19" s="33"/>
      <c r="L19" s="47"/>
      <c r="M19" s="47"/>
      <c r="N19" s="47"/>
      <c r="O19" s="33"/>
      <c r="P19" s="48"/>
    </row>
    <row r="20" spans="1:18" ht="15.75" thickBot="1">
      <c r="A20" s="33" t="s">
        <v>36</v>
      </c>
      <c r="B20" s="16">
        <v>3</v>
      </c>
      <c r="C20" s="16">
        <f>190+204+8+7844</f>
        <v>8246</v>
      </c>
      <c r="F20" s="42" t="s">
        <v>39</v>
      </c>
      <c r="G20" s="34">
        <v>225</v>
      </c>
      <c r="H20" s="34">
        <v>199</v>
      </c>
      <c r="I20" s="34">
        <v>8474</v>
      </c>
      <c r="K20" s="33"/>
      <c r="L20" s="47"/>
      <c r="M20" s="47"/>
      <c r="N20" s="47"/>
      <c r="O20" s="33"/>
      <c r="P20" s="48"/>
    </row>
    <row r="21" spans="1:18" ht="15.75" thickBot="1">
      <c r="A21" s="33" t="s">
        <v>37</v>
      </c>
      <c r="B21" s="16">
        <v>3</v>
      </c>
      <c r="C21" s="16">
        <f>229+172+21+8111</f>
        <v>8533</v>
      </c>
      <c r="F21" s="42" t="s">
        <v>40</v>
      </c>
      <c r="G21" s="34">
        <v>260</v>
      </c>
      <c r="H21" s="34">
        <v>191</v>
      </c>
      <c r="I21" s="34">
        <v>8040</v>
      </c>
      <c r="K21" s="33"/>
      <c r="L21" s="47"/>
      <c r="M21" s="47"/>
      <c r="N21" s="47"/>
      <c r="O21" s="33"/>
      <c r="P21" s="48"/>
    </row>
    <row r="22" spans="1:18" ht="15.75" thickBot="1">
      <c r="A22" s="33" t="s">
        <v>38</v>
      </c>
      <c r="B22" s="16">
        <v>3</v>
      </c>
      <c r="C22" s="16">
        <v>8822</v>
      </c>
      <c r="F22" s="42" t="s">
        <v>41</v>
      </c>
      <c r="G22" s="34">
        <v>224</v>
      </c>
      <c r="H22" s="34">
        <v>174</v>
      </c>
      <c r="I22" s="34">
        <v>8113</v>
      </c>
      <c r="K22" s="136" t="s">
        <v>105</v>
      </c>
      <c r="L22" s="136"/>
      <c r="M22" s="136"/>
      <c r="N22" s="136"/>
      <c r="O22" s="136"/>
      <c r="P22" s="136" t="s">
        <v>108</v>
      </c>
      <c r="Q22" s="136"/>
      <c r="R22" s="136"/>
    </row>
    <row r="23" spans="1:18" ht="15.75" thickBot="1">
      <c r="A23" s="33" t="s">
        <v>39</v>
      </c>
      <c r="B23" s="16">
        <v>3</v>
      </c>
      <c r="C23" s="16">
        <v>8898</v>
      </c>
      <c r="F23" s="42" t="s">
        <v>42</v>
      </c>
      <c r="G23" s="34">
        <v>227</v>
      </c>
      <c r="H23" s="34">
        <v>178</v>
      </c>
      <c r="I23" s="34">
        <v>7355</v>
      </c>
      <c r="K23" s="1"/>
      <c r="L23" s="25" t="s">
        <v>98</v>
      </c>
      <c r="M23" s="25" t="s">
        <v>70</v>
      </c>
      <c r="N23" s="25" t="s">
        <v>101</v>
      </c>
      <c r="O23" s="25" t="s">
        <v>100</v>
      </c>
      <c r="P23" s="56" t="s">
        <v>70</v>
      </c>
      <c r="Q23" s="56" t="s">
        <v>101</v>
      </c>
      <c r="R23" s="56" t="s">
        <v>100</v>
      </c>
    </row>
    <row r="24" spans="1:18" ht="15.75" thickBot="1">
      <c r="A24" s="33" t="s">
        <v>40</v>
      </c>
      <c r="B24" s="16">
        <v>3</v>
      </c>
      <c r="C24" s="16">
        <v>8491</v>
      </c>
      <c r="F24" s="42" t="s">
        <v>43</v>
      </c>
      <c r="G24" s="34">
        <v>206</v>
      </c>
      <c r="H24" s="34">
        <v>155</v>
      </c>
      <c r="I24" s="34">
        <v>7943</v>
      </c>
      <c r="K24" s="141" t="s">
        <v>71</v>
      </c>
      <c r="L24" s="143" t="s">
        <v>106</v>
      </c>
      <c r="M24" s="43" t="s">
        <v>4</v>
      </c>
      <c r="N24" s="34">
        <v>167</v>
      </c>
      <c r="O24" s="29">
        <v>102680</v>
      </c>
      <c r="P24" s="63" t="s">
        <v>35</v>
      </c>
      <c r="Q24" s="34">
        <v>216</v>
      </c>
      <c r="R24" s="29">
        <v>136910</v>
      </c>
    </row>
    <row r="25" spans="1:18" ht="15.75" thickBot="1">
      <c r="A25" s="33"/>
      <c r="B25" s="16"/>
      <c r="C25" s="16"/>
      <c r="F25" s="46"/>
      <c r="G25" s="47"/>
      <c r="H25" s="47"/>
      <c r="I25" s="47"/>
      <c r="K25" s="142"/>
      <c r="L25" s="143"/>
      <c r="M25" s="43" t="s">
        <v>9</v>
      </c>
      <c r="N25" s="34">
        <v>160</v>
      </c>
      <c r="O25" s="29">
        <v>99650</v>
      </c>
      <c r="P25" s="63" t="s">
        <v>36</v>
      </c>
      <c r="Q25" s="34">
        <v>169</v>
      </c>
      <c r="R25" s="29">
        <v>102690</v>
      </c>
    </row>
    <row r="26" spans="1:18" ht="15.75" thickBot="1">
      <c r="A26" s="33" t="s">
        <v>41</v>
      </c>
      <c r="B26" s="16">
        <v>3</v>
      </c>
      <c r="C26" s="16">
        <v>8511</v>
      </c>
      <c r="K26" s="132"/>
      <c r="L26" s="143"/>
      <c r="M26" s="43" t="s">
        <v>10</v>
      </c>
      <c r="N26" s="34">
        <v>169</v>
      </c>
      <c r="O26" s="29">
        <v>107840</v>
      </c>
      <c r="P26" s="63" t="s">
        <v>37</v>
      </c>
      <c r="Q26" s="34">
        <v>169</v>
      </c>
      <c r="R26" s="29">
        <v>101850</v>
      </c>
    </row>
    <row r="27" spans="1:18" ht="15.75" thickBot="1">
      <c r="A27" s="33" t="s">
        <v>42</v>
      </c>
      <c r="B27" s="16">
        <v>3</v>
      </c>
      <c r="C27" s="16">
        <v>7760</v>
      </c>
      <c r="K27" s="141" t="s">
        <v>72</v>
      </c>
      <c r="L27" s="143" t="s">
        <v>99</v>
      </c>
      <c r="M27" s="43" t="s">
        <v>4</v>
      </c>
      <c r="N27" s="34">
        <v>187</v>
      </c>
      <c r="O27" s="44"/>
      <c r="P27" s="63" t="s">
        <v>35</v>
      </c>
      <c r="Q27" s="34">
        <v>180</v>
      </c>
      <c r="R27" s="44">
        <v>85360</v>
      </c>
    </row>
    <row r="28" spans="1:18" ht="15.75" thickBot="1">
      <c r="A28" s="33"/>
      <c r="B28" s="16"/>
      <c r="C28" s="16"/>
      <c r="K28" s="142"/>
      <c r="L28" s="143"/>
      <c r="M28" s="43" t="s">
        <v>9</v>
      </c>
      <c r="N28" s="34">
        <v>145</v>
      </c>
      <c r="O28" s="44">
        <v>63970</v>
      </c>
      <c r="P28" s="63" t="s">
        <v>36</v>
      </c>
      <c r="Q28" s="34">
        <v>164</v>
      </c>
      <c r="R28" s="44">
        <v>76340</v>
      </c>
    </row>
    <row r="29" spans="1:18" ht="15.75" thickBot="1">
      <c r="A29" s="33" t="s">
        <v>43</v>
      </c>
      <c r="B29" s="16">
        <v>3</v>
      </c>
      <c r="C29" s="16">
        <v>8304</v>
      </c>
      <c r="K29" s="132"/>
      <c r="L29" s="143"/>
      <c r="M29" s="43" t="s">
        <v>10</v>
      </c>
      <c r="N29" s="34">
        <v>153</v>
      </c>
      <c r="O29" s="44">
        <v>92350</v>
      </c>
      <c r="P29" s="63" t="s">
        <v>37</v>
      </c>
      <c r="Q29" s="34">
        <v>149</v>
      </c>
      <c r="R29" s="44">
        <v>65600</v>
      </c>
    </row>
    <row r="30" spans="1:18">
      <c r="C30" s="17">
        <f>SUM(C16:C29)</f>
        <v>100537</v>
      </c>
      <c r="K30" s="141" t="s">
        <v>73</v>
      </c>
      <c r="L30" s="143" t="s">
        <v>107</v>
      </c>
      <c r="M30" s="43" t="s">
        <v>4</v>
      </c>
      <c r="N30" s="28">
        <f>7417+477</f>
        <v>7894</v>
      </c>
      <c r="O30" s="44">
        <f>3472270</f>
        <v>3472270</v>
      </c>
      <c r="P30" s="63" t="s">
        <v>35</v>
      </c>
      <c r="Q30" s="28">
        <f>365+7644</f>
        <v>8009</v>
      </c>
      <c r="R30" s="44">
        <f>194090+4064750</f>
        <v>4258840</v>
      </c>
    </row>
    <row r="31" spans="1:18">
      <c r="C31" s="17"/>
      <c r="K31" s="142"/>
      <c r="L31" s="143"/>
      <c r="M31" s="43" t="s">
        <v>9</v>
      </c>
      <c r="N31" s="28">
        <f>6569+368</f>
        <v>6937</v>
      </c>
      <c r="O31" s="44">
        <v>8474000</v>
      </c>
      <c r="P31" s="63" t="s">
        <v>36</v>
      </c>
      <c r="Q31" s="28">
        <f>7079+315</f>
        <v>7394</v>
      </c>
      <c r="R31" s="44">
        <f>3739169+166385</f>
        <v>3905554</v>
      </c>
    </row>
    <row r="32" spans="1:18" ht="15.75" thickBot="1">
      <c r="A32" s="137" t="s">
        <v>92</v>
      </c>
      <c r="B32" s="137"/>
      <c r="C32" s="137"/>
      <c r="E32" s="45"/>
      <c r="F32" s="45"/>
      <c r="G32" s="45"/>
      <c r="H32" s="45"/>
      <c r="I32" s="45"/>
      <c r="J32" s="45"/>
      <c r="K32" s="132"/>
      <c r="L32" s="143"/>
      <c r="M32" s="43" t="s">
        <v>10</v>
      </c>
      <c r="N32" s="28">
        <f>7665+381</f>
        <v>8046</v>
      </c>
      <c r="O32" s="44">
        <f>3978200+197740</f>
        <v>4175940</v>
      </c>
      <c r="P32" s="63" t="s">
        <v>37</v>
      </c>
      <c r="Q32" s="28">
        <f>7663+320</f>
        <v>7983</v>
      </c>
      <c r="R32" s="44">
        <f>3880110+68970</f>
        <v>3949080</v>
      </c>
    </row>
    <row r="33" spans="1:17" ht="15.75" thickBot="1">
      <c r="A33" s="33" t="s">
        <v>4</v>
      </c>
      <c r="B33" s="16">
        <v>3</v>
      </c>
      <c r="C33" s="16">
        <f>SUM(L19:N19)</f>
        <v>0</v>
      </c>
      <c r="D33">
        <f>C33-C16</f>
        <v>-7564</v>
      </c>
      <c r="E33" s="45"/>
      <c r="F33" s="140"/>
      <c r="G33" s="140"/>
      <c r="H33" s="140"/>
      <c r="I33" s="140"/>
      <c r="J33" s="45"/>
      <c r="K33" s="62"/>
      <c r="L33" s="62"/>
      <c r="M33" s="62"/>
      <c r="N33" s="62"/>
      <c r="O33" s="140"/>
      <c r="P33" s="140"/>
      <c r="Q33" s="45"/>
    </row>
    <row r="34" spans="1:17" ht="15.75" thickBot="1">
      <c r="A34" s="33" t="s">
        <v>9</v>
      </c>
      <c r="B34" s="16">
        <v>3</v>
      </c>
      <c r="C34" s="16">
        <f>SUM(L20:N20)</f>
        <v>0</v>
      </c>
      <c r="D34">
        <f>C34-C17</f>
        <v>-8506</v>
      </c>
      <c r="E34" s="45"/>
      <c r="F34" s="23"/>
      <c r="G34" s="23"/>
      <c r="H34" s="23"/>
      <c r="I34" s="23"/>
      <c r="J34" s="45"/>
      <c r="K34" s="23"/>
      <c r="L34" s="23"/>
      <c r="M34" s="23"/>
      <c r="N34" s="23"/>
      <c r="O34" s="23"/>
      <c r="P34" s="57"/>
      <c r="Q34" s="45"/>
    </row>
    <row r="35" spans="1:17" ht="15.75" thickBot="1">
      <c r="A35" s="33" t="s">
        <v>10</v>
      </c>
      <c r="B35" s="16">
        <v>3</v>
      </c>
      <c r="C35" s="16">
        <f>SUM(L21:N21)</f>
        <v>0</v>
      </c>
      <c r="D35">
        <f>C35-C18</f>
        <v>-8021</v>
      </c>
      <c r="E35" s="45"/>
      <c r="F35" s="47"/>
      <c r="G35" s="47"/>
      <c r="H35" s="47"/>
      <c r="I35" s="47"/>
      <c r="J35" s="45"/>
      <c r="K35" s="33"/>
      <c r="L35" s="47"/>
      <c r="M35" s="47"/>
      <c r="N35" s="47"/>
      <c r="O35" s="33"/>
      <c r="P35" s="48"/>
      <c r="Q35" s="45"/>
    </row>
    <row r="36" spans="1:17" ht="60" customHeight="1">
      <c r="A36" s="134" t="s">
        <v>45</v>
      </c>
      <c r="B36" s="134"/>
      <c r="C36" s="134"/>
    </row>
    <row r="37" spans="1:17" ht="15" customHeight="1">
      <c r="A37" s="138" t="s">
        <v>46</v>
      </c>
      <c r="B37" s="138"/>
      <c r="C37" s="138"/>
      <c r="D37" s="138"/>
      <c r="E37" s="138"/>
    </row>
    <row r="38" spans="1:17" ht="145.5" customHeight="1">
      <c r="A38" s="138"/>
      <c r="B38" s="138"/>
      <c r="C38" s="138"/>
      <c r="D38" s="138"/>
      <c r="E38" s="138"/>
    </row>
  </sheetData>
  <mergeCells count="18">
    <mergeCell ref="K30:K32"/>
    <mergeCell ref="L30:L32"/>
    <mergeCell ref="K22:O22"/>
    <mergeCell ref="P22:R22"/>
    <mergeCell ref="A1:C1"/>
    <mergeCell ref="A15:C15"/>
    <mergeCell ref="A37:E38"/>
    <mergeCell ref="A36:C36"/>
    <mergeCell ref="F16:I16"/>
    <mergeCell ref="K16:N16"/>
    <mergeCell ref="O16:P16"/>
    <mergeCell ref="A32:C32"/>
    <mergeCell ref="F33:I33"/>
    <mergeCell ref="O33:P33"/>
    <mergeCell ref="K24:K26"/>
    <mergeCell ref="L24:L26"/>
    <mergeCell ref="K27:K29"/>
    <mergeCell ref="L27:L29"/>
  </mergeCells>
  <dataValidations count="5">
    <dataValidation type="list" allowBlank="1" showInputMessage="1" showErrorMessage="1" errorTitle="Entrada no válida" error="Por favor seleccione un elemento de la lista" promptTitle="Seleccione un elemento de la lista" sqref="A8:A13">
      <formula1>$A$351017:$A$351029</formula1>
    </dataValidation>
    <dataValidation type="textLength" allowBlank="1" showInputMessage="1" showErrorMessage="1" errorTitle="Entrada no válida" error="Escriba un texto " promptTitle="Cualquier contenido" prompt=" Escriba el numeral correspondiente a las sedes de acuerdo al reporte realizado en el formulario de &quot;Sedes&quot; del informe de &quot;Información Institucional&quot;. Ej. 1,2,3,4." sqref="B8">
      <formula1>0</formula1>
      <formula2>4000</formula2>
    </dataValidation>
    <dataValidation type="decimal" allowBlank="1" showInputMessage="1" showErrorMessage="1" errorTitle="Entrada no válida" error="Por favor escriba un número" promptTitle="Escriba un número en esta casilla" sqref="C13">
      <formula1>-9223372036854770000</formula1>
      <formula2>9223372036854770000</formula2>
    </dataValidation>
    <dataValidation type="textLength" allowBlank="1" showInputMessage="1" showErrorMessage="1" errorTitle="Entrada no válida" error="Escriba un texto " promptTitle="Cualquier contenido" sqref="B9:B13">
      <formula1>0</formula1>
      <formula2>4000</formula2>
    </dataValidation>
    <dataValidation type="list" allowBlank="1" showInputMessage="1" showErrorMessage="1" errorTitle="Entrada no válida" error="Por favor seleccione un elemento de la lista" promptTitle="Seleccione un elemento de la lista" sqref="A2:A7">
      <formula1>$A$351023:$A$351035</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topLeftCell="A16" workbookViewId="0">
      <selection activeCell="O15" sqref="O15"/>
    </sheetView>
  </sheetViews>
  <sheetFormatPr baseColWidth="10" defaultRowHeight="15"/>
  <cols>
    <col min="1" max="1" width="23" style="7" customWidth="1"/>
    <col min="2" max="2" width="20.28515625" customWidth="1"/>
    <col min="4" max="4" width="14.28515625" customWidth="1"/>
    <col min="5" max="5" width="14" style="24" customWidth="1"/>
    <col min="6" max="6" width="19.5703125" customWidth="1"/>
    <col min="7" max="7" width="15.140625" customWidth="1"/>
    <col min="8" max="8" width="16" customWidth="1"/>
    <col min="9" max="9" width="13" customWidth="1"/>
  </cols>
  <sheetData>
    <row r="1" spans="1:13">
      <c r="A1" s="149" t="s">
        <v>5</v>
      </c>
      <c r="B1" s="150"/>
      <c r="C1" s="150"/>
      <c r="D1" s="151"/>
    </row>
    <row r="2" spans="1:13">
      <c r="A2" s="8" t="s">
        <v>0</v>
      </c>
      <c r="B2" s="9" t="s">
        <v>1</v>
      </c>
      <c r="C2" s="9" t="s">
        <v>2</v>
      </c>
      <c r="D2" s="10" t="s">
        <v>3</v>
      </c>
    </row>
    <row r="3" spans="1:13" ht="15" customHeight="1">
      <c r="A3" s="5">
        <v>2731678</v>
      </c>
      <c r="B3" s="1" t="s">
        <v>4</v>
      </c>
      <c r="C3" s="3">
        <v>77965</v>
      </c>
      <c r="D3" s="4">
        <f>24562+19772</f>
        <v>44334</v>
      </c>
      <c r="F3" s="145" t="s">
        <v>94</v>
      </c>
      <c r="G3" s="145"/>
      <c r="H3" s="145"/>
      <c r="I3" s="145"/>
      <c r="J3" s="145"/>
      <c r="K3" s="145"/>
      <c r="L3" s="145"/>
      <c r="M3" s="145"/>
    </row>
    <row r="4" spans="1:13">
      <c r="A4" s="5" t="s">
        <v>6</v>
      </c>
      <c r="B4" s="1" t="s">
        <v>4</v>
      </c>
      <c r="C4" s="3">
        <v>151377</v>
      </c>
      <c r="D4" s="4">
        <v>0</v>
      </c>
      <c r="F4" s="145"/>
      <c r="G4" s="145"/>
      <c r="H4" s="145"/>
      <c r="I4" s="145"/>
      <c r="J4" s="145"/>
      <c r="K4" s="145"/>
      <c r="L4" s="145"/>
      <c r="M4" s="145"/>
    </row>
    <row r="5" spans="1:13">
      <c r="A5" s="5" t="s">
        <v>7</v>
      </c>
      <c r="B5" s="1" t="s">
        <v>4</v>
      </c>
      <c r="C5" s="3">
        <v>124435</v>
      </c>
      <c r="D5" s="4">
        <v>0</v>
      </c>
      <c r="F5" s="145"/>
      <c r="G5" s="145"/>
      <c r="H5" s="145"/>
      <c r="I5" s="145"/>
      <c r="J5" s="145"/>
      <c r="K5" s="145"/>
      <c r="L5" s="145"/>
      <c r="M5" s="145"/>
    </row>
    <row r="6" spans="1:13">
      <c r="A6" s="5" t="s">
        <v>8</v>
      </c>
      <c r="B6" s="1" t="s">
        <v>4</v>
      </c>
      <c r="C6" s="3">
        <f>211839.47+1630.02</f>
        <v>213469.49</v>
      </c>
      <c r="D6" s="4">
        <v>0</v>
      </c>
      <c r="F6" s="145"/>
      <c r="G6" s="145"/>
      <c r="H6" s="145"/>
      <c r="I6" s="145"/>
      <c r="J6" s="145"/>
      <c r="K6" s="145"/>
      <c r="L6" s="145"/>
      <c r="M6" s="145"/>
    </row>
    <row r="7" spans="1:13">
      <c r="A7" s="5">
        <v>2832055</v>
      </c>
      <c r="B7" s="1" t="s">
        <v>4</v>
      </c>
      <c r="C7" s="3">
        <v>59630</v>
      </c>
      <c r="D7" s="4">
        <v>0</v>
      </c>
      <c r="F7" s="145"/>
      <c r="G7" s="145"/>
      <c r="H7" s="145"/>
      <c r="I7" s="145"/>
      <c r="J7" s="145"/>
      <c r="K7" s="145"/>
      <c r="L7" s="145"/>
      <c r="M7" s="145"/>
    </row>
    <row r="8" spans="1:13">
      <c r="A8" s="5">
        <v>2831937</v>
      </c>
      <c r="B8" s="1" t="s">
        <v>4</v>
      </c>
      <c r="C8" s="3">
        <v>56840</v>
      </c>
      <c r="D8" s="4">
        <v>0</v>
      </c>
      <c r="F8" s="145"/>
      <c r="G8" s="145"/>
      <c r="H8" s="145"/>
      <c r="I8" s="145"/>
      <c r="J8" s="145"/>
      <c r="K8" s="145"/>
      <c r="L8" s="145"/>
      <c r="M8" s="145"/>
    </row>
    <row r="9" spans="1:13">
      <c r="A9" s="5">
        <v>2731678</v>
      </c>
      <c r="B9" s="1" t="s">
        <v>9</v>
      </c>
      <c r="C9" s="3">
        <v>35260</v>
      </c>
      <c r="D9" s="4">
        <v>0</v>
      </c>
      <c r="F9" s="145"/>
      <c r="G9" s="145"/>
      <c r="H9" s="145"/>
      <c r="I9" s="145"/>
      <c r="J9" s="145"/>
      <c r="K9" s="145"/>
      <c r="L9" s="145"/>
      <c r="M9" s="145"/>
    </row>
    <row r="10" spans="1:13">
      <c r="A10" s="5">
        <v>2721663</v>
      </c>
      <c r="B10" s="1" t="s">
        <v>9</v>
      </c>
      <c r="C10" s="3">
        <v>129460</v>
      </c>
      <c r="D10" s="4">
        <v>0</v>
      </c>
      <c r="F10" s="145"/>
      <c r="G10" s="145"/>
      <c r="H10" s="145"/>
      <c r="I10" s="145"/>
      <c r="J10" s="145"/>
      <c r="K10" s="145"/>
      <c r="L10" s="145"/>
      <c r="M10" s="145"/>
    </row>
    <row r="11" spans="1:13">
      <c r="A11" s="5" t="s">
        <v>6</v>
      </c>
      <c r="B11" s="1" t="s">
        <v>9</v>
      </c>
      <c r="C11" s="3">
        <v>172120</v>
      </c>
      <c r="D11" s="4">
        <v>0</v>
      </c>
      <c r="F11" s="145"/>
      <c r="G11" s="145"/>
      <c r="H11" s="145"/>
      <c r="I11" s="145"/>
      <c r="J11" s="145"/>
      <c r="K11" s="145"/>
      <c r="L11" s="145"/>
      <c r="M11" s="145"/>
    </row>
    <row r="12" spans="1:13">
      <c r="A12" s="5" t="s">
        <v>8</v>
      </c>
      <c r="B12" s="1" t="s">
        <v>9</v>
      </c>
      <c r="C12" s="3">
        <v>261460</v>
      </c>
      <c r="D12" s="4">
        <v>0</v>
      </c>
      <c r="F12" s="129" t="s">
        <v>75</v>
      </c>
      <c r="G12" s="129"/>
      <c r="H12" s="129"/>
      <c r="I12" s="129"/>
      <c r="J12" s="129"/>
      <c r="K12" s="129"/>
      <c r="L12" s="129"/>
      <c r="M12" s="129"/>
    </row>
    <row r="13" spans="1:13">
      <c r="A13" s="5" t="s">
        <v>7</v>
      </c>
      <c r="B13" s="1" t="s">
        <v>9</v>
      </c>
      <c r="C13" s="3">
        <v>128700</v>
      </c>
      <c r="D13" s="4">
        <v>0</v>
      </c>
      <c r="F13" s="53" t="s">
        <v>83</v>
      </c>
      <c r="G13" s="54">
        <v>26228076</v>
      </c>
    </row>
    <row r="14" spans="1:13">
      <c r="A14" s="5">
        <v>2721663</v>
      </c>
      <c r="B14" s="1" t="s">
        <v>10</v>
      </c>
      <c r="C14" s="3">
        <v>28100</v>
      </c>
      <c r="D14" s="4">
        <v>0</v>
      </c>
      <c r="F14" s="148" t="s">
        <v>136</v>
      </c>
      <c r="G14" s="148"/>
      <c r="H14" s="148"/>
      <c r="I14" s="148"/>
    </row>
    <row r="15" spans="1:13">
      <c r="A15" s="5" t="s">
        <v>8</v>
      </c>
      <c r="B15" s="1" t="s">
        <v>11</v>
      </c>
      <c r="C15" s="3">
        <v>8860</v>
      </c>
      <c r="D15" s="4">
        <v>0</v>
      </c>
      <c r="F15" s="65" t="s">
        <v>137</v>
      </c>
      <c r="G15" s="65" t="s">
        <v>138</v>
      </c>
      <c r="H15" s="65" t="s">
        <v>32</v>
      </c>
      <c r="I15" s="65" t="s">
        <v>83</v>
      </c>
    </row>
    <row r="16" spans="1:13">
      <c r="A16" s="5" t="s">
        <v>8</v>
      </c>
      <c r="B16" s="1" t="s">
        <v>12</v>
      </c>
      <c r="C16" s="3">
        <v>16080</v>
      </c>
      <c r="D16" s="4">
        <v>0</v>
      </c>
      <c r="F16" s="66">
        <v>1382</v>
      </c>
      <c r="G16" s="66" t="s">
        <v>31</v>
      </c>
      <c r="H16" s="66" t="s">
        <v>139</v>
      </c>
      <c r="I16" s="107">
        <v>6557019</v>
      </c>
    </row>
    <row r="17" spans="1:9">
      <c r="A17" s="11"/>
      <c r="B17" s="12"/>
      <c r="C17" s="13">
        <f>SUM(C3:C16)</f>
        <v>1463756.49</v>
      </c>
      <c r="D17" s="14">
        <f>SUM(D3:D16)</f>
        <v>44334</v>
      </c>
      <c r="F17" s="66">
        <v>650</v>
      </c>
      <c r="G17" s="66" t="s">
        <v>31</v>
      </c>
      <c r="H17" s="66" t="s">
        <v>140</v>
      </c>
      <c r="I17" s="107">
        <v>4371346</v>
      </c>
    </row>
    <row r="18" spans="1:9" ht="15.75" thickBot="1">
      <c r="A18" s="6" t="s">
        <v>14</v>
      </c>
      <c r="B18" s="2" t="s">
        <v>13</v>
      </c>
      <c r="C18" s="146">
        <v>14273640</v>
      </c>
      <c r="D18" s="147"/>
    </row>
    <row r="19" spans="1:9">
      <c r="A19" s="149" t="s">
        <v>29</v>
      </c>
      <c r="B19" s="150"/>
      <c r="C19" s="150"/>
      <c r="D19" s="151"/>
    </row>
    <row r="20" spans="1:9">
      <c r="A20" s="25" t="s">
        <v>32</v>
      </c>
      <c r="B20" s="25" t="s">
        <v>30</v>
      </c>
      <c r="C20" s="26" t="s">
        <v>33</v>
      </c>
      <c r="D20" s="23"/>
    </row>
    <row r="21" spans="1:9">
      <c r="A21" s="27" t="s">
        <v>34</v>
      </c>
      <c r="B21" s="28" t="s">
        <v>31</v>
      </c>
      <c r="C21" s="29">
        <v>99990</v>
      </c>
      <c r="D21" s="7"/>
    </row>
    <row r="22" spans="1:9">
      <c r="A22" s="144" t="s">
        <v>9</v>
      </c>
      <c r="B22" s="28" t="s">
        <v>31</v>
      </c>
      <c r="C22" s="29">
        <v>1312020</v>
      </c>
      <c r="D22" s="7"/>
    </row>
    <row r="23" spans="1:9">
      <c r="A23" s="144"/>
      <c r="B23" s="28" t="s">
        <v>31</v>
      </c>
      <c r="C23" s="29">
        <v>525130</v>
      </c>
      <c r="D23" s="7"/>
    </row>
    <row r="24" spans="1:9">
      <c r="A24" s="144" t="s">
        <v>10</v>
      </c>
      <c r="B24" s="28" t="s">
        <v>31</v>
      </c>
      <c r="C24" s="29">
        <v>100750</v>
      </c>
      <c r="D24" s="7"/>
    </row>
    <row r="25" spans="1:9">
      <c r="A25" s="144"/>
      <c r="B25" s="28" t="s">
        <v>31</v>
      </c>
      <c r="C25" s="29">
        <v>658430</v>
      </c>
      <c r="D25" s="7"/>
    </row>
    <row r="26" spans="1:9">
      <c r="A26" s="144"/>
      <c r="B26" s="28" t="s">
        <v>31</v>
      </c>
      <c r="C26" s="29">
        <v>304840</v>
      </c>
      <c r="D26" s="7"/>
    </row>
    <row r="27" spans="1:9">
      <c r="A27" s="144"/>
      <c r="B27" s="28" t="s">
        <v>31</v>
      </c>
      <c r="C27" s="29">
        <v>102740</v>
      </c>
      <c r="D27" s="7"/>
    </row>
    <row r="28" spans="1:9">
      <c r="A28" s="144" t="s">
        <v>35</v>
      </c>
      <c r="B28" s="28" t="s">
        <v>31</v>
      </c>
      <c r="C28" s="29">
        <v>640080</v>
      </c>
      <c r="D28" s="7"/>
    </row>
    <row r="29" spans="1:9">
      <c r="A29" s="144"/>
      <c r="B29" s="28" t="s">
        <v>31</v>
      </c>
      <c r="C29" s="29">
        <v>263170</v>
      </c>
      <c r="D29" s="7"/>
    </row>
    <row r="30" spans="1:9">
      <c r="A30" s="144"/>
      <c r="B30" s="28" t="s">
        <v>31</v>
      </c>
      <c r="C30" s="29">
        <v>104800</v>
      </c>
      <c r="D30" s="7"/>
    </row>
    <row r="31" spans="1:9">
      <c r="A31" s="144" t="s">
        <v>36</v>
      </c>
      <c r="B31" s="28" t="s">
        <v>31</v>
      </c>
      <c r="C31" s="29">
        <v>692410</v>
      </c>
      <c r="D31" s="7"/>
    </row>
    <row r="32" spans="1:9">
      <c r="A32" s="144"/>
      <c r="B32" s="28" t="s">
        <v>31</v>
      </c>
      <c r="C32" s="29">
        <v>202660</v>
      </c>
      <c r="D32" s="7"/>
    </row>
    <row r="33" spans="1:4">
      <c r="A33" s="144" t="s">
        <v>37</v>
      </c>
      <c r="B33" s="28" t="s">
        <v>31</v>
      </c>
      <c r="C33" s="29">
        <v>101530</v>
      </c>
      <c r="D33" s="7"/>
    </row>
    <row r="34" spans="1:4">
      <c r="A34" s="144"/>
      <c r="B34" s="28" t="s">
        <v>31</v>
      </c>
      <c r="C34" s="29">
        <v>124440</v>
      </c>
      <c r="D34" s="7"/>
    </row>
    <row r="35" spans="1:4">
      <c r="A35" s="144"/>
      <c r="B35" s="28" t="s">
        <v>31</v>
      </c>
      <c r="C35" s="29">
        <v>513340</v>
      </c>
      <c r="D35" s="7"/>
    </row>
    <row r="36" spans="1:4">
      <c r="A36" s="144"/>
      <c r="B36" s="28" t="s">
        <v>31</v>
      </c>
      <c r="C36" s="29">
        <v>376540</v>
      </c>
      <c r="D36" s="7"/>
    </row>
    <row r="37" spans="1:4">
      <c r="A37" s="144"/>
      <c r="B37" s="28" t="s">
        <v>31</v>
      </c>
      <c r="C37" s="29">
        <v>215990</v>
      </c>
      <c r="D37" s="7"/>
    </row>
    <row r="38" spans="1:4">
      <c r="A38" s="144"/>
      <c r="B38" s="28" t="s">
        <v>31</v>
      </c>
      <c r="C38" s="29">
        <v>100720</v>
      </c>
      <c r="D38" s="7"/>
    </row>
    <row r="39" spans="1:4">
      <c r="A39" s="144" t="s">
        <v>38</v>
      </c>
      <c r="B39" s="28" t="s">
        <v>31</v>
      </c>
      <c r="C39" s="29">
        <v>635570</v>
      </c>
      <c r="D39" s="7"/>
    </row>
    <row r="40" spans="1:4">
      <c r="A40" s="144"/>
      <c r="B40" s="28" t="s">
        <v>31</v>
      </c>
      <c r="C40" s="29">
        <v>346210</v>
      </c>
      <c r="D40" s="7"/>
    </row>
    <row r="41" spans="1:4">
      <c r="A41" s="144"/>
      <c r="B41" s="28" t="s">
        <v>31</v>
      </c>
      <c r="C41" s="29">
        <v>103160</v>
      </c>
      <c r="D41" s="7"/>
    </row>
    <row r="42" spans="1:4">
      <c r="A42" s="144" t="s">
        <v>39</v>
      </c>
      <c r="B42" s="28" t="s">
        <v>31</v>
      </c>
      <c r="C42" s="29">
        <v>757160</v>
      </c>
      <c r="D42" s="7"/>
    </row>
    <row r="43" spans="1:4">
      <c r="A43" s="144"/>
      <c r="B43" s="28" t="s">
        <v>31</v>
      </c>
      <c r="C43" s="29">
        <v>250140</v>
      </c>
      <c r="D43" s="7"/>
    </row>
    <row r="44" spans="1:4">
      <c r="A44" s="144" t="s">
        <v>40</v>
      </c>
      <c r="B44" s="28" t="s">
        <v>31</v>
      </c>
      <c r="C44" s="29">
        <v>1011220</v>
      </c>
      <c r="D44" s="7"/>
    </row>
    <row r="45" spans="1:4">
      <c r="A45" s="144"/>
      <c r="B45" s="28" t="s">
        <v>31</v>
      </c>
      <c r="C45" s="29">
        <v>154220</v>
      </c>
      <c r="D45" s="7"/>
    </row>
    <row r="46" spans="1:4">
      <c r="A46" s="144"/>
      <c r="B46" s="28" t="s">
        <v>31</v>
      </c>
      <c r="C46" s="29">
        <v>221350</v>
      </c>
      <c r="D46" s="7"/>
    </row>
    <row r="47" spans="1:4">
      <c r="A47" s="144" t="s">
        <v>41</v>
      </c>
      <c r="B47" s="28" t="s">
        <v>31</v>
      </c>
      <c r="C47" s="29">
        <v>856910</v>
      </c>
      <c r="D47" s="7"/>
    </row>
    <row r="48" spans="1:4">
      <c r="A48" s="144"/>
      <c r="B48" s="28" t="s">
        <v>31</v>
      </c>
      <c r="C48" s="29">
        <v>489640</v>
      </c>
      <c r="D48" s="7"/>
    </row>
    <row r="49" spans="1:4">
      <c r="A49" s="144" t="s">
        <v>42</v>
      </c>
      <c r="B49" s="28" t="s">
        <v>31</v>
      </c>
      <c r="C49" s="29">
        <v>124210</v>
      </c>
      <c r="D49" s="7"/>
    </row>
    <row r="50" spans="1:4">
      <c r="A50" s="144"/>
      <c r="B50" s="28" t="s">
        <v>31</v>
      </c>
      <c r="C50" s="29">
        <v>431720</v>
      </c>
      <c r="D50" s="7"/>
    </row>
    <row r="51" spans="1:4">
      <c r="A51" s="144"/>
      <c r="B51" s="28" t="s">
        <v>31</v>
      </c>
      <c r="C51" s="29">
        <v>261460</v>
      </c>
      <c r="D51" s="7"/>
    </row>
    <row r="52" spans="1:4">
      <c r="A52" s="144"/>
      <c r="B52" s="28" t="s">
        <v>31</v>
      </c>
      <c r="C52" s="29">
        <v>648150</v>
      </c>
      <c r="D52" s="7"/>
    </row>
    <row r="53" spans="1:4">
      <c r="A53" s="144" t="s">
        <v>43</v>
      </c>
      <c r="B53" s="28" t="s">
        <v>31</v>
      </c>
      <c r="C53" s="29">
        <v>208700</v>
      </c>
      <c r="D53" s="7"/>
    </row>
    <row r="54" spans="1:4">
      <c r="A54" s="144"/>
      <c r="B54" s="28" t="s">
        <v>31</v>
      </c>
      <c r="C54" s="29">
        <v>124430</v>
      </c>
      <c r="D54" s="7"/>
    </row>
    <row r="55" spans="1:4">
      <c r="A55" s="144"/>
      <c r="B55" s="28" t="s">
        <v>31</v>
      </c>
      <c r="C55" s="29">
        <v>803290</v>
      </c>
      <c r="D55" s="7"/>
    </row>
    <row r="56" spans="1:4">
      <c r="A56" s="144"/>
      <c r="B56" s="28" t="s">
        <v>31</v>
      </c>
      <c r="C56" s="29">
        <v>53300</v>
      </c>
      <c r="D56" s="7"/>
    </row>
    <row r="57" spans="1:4">
      <c r="C57" s="30">
        <f>SUM(C21:C56)</f>
        <v>13920420</v>
      </c>
    </row>
  </sheetData>
  <mergeCells count="17">
    <mergeCell ref="A1:D1"/>
    <mergeCell ref="A19:D19"/>
    <mergeCell ref="A22:A23"/>
    <mergeCell ref="A24:A27"/>
    <mergeCell ref="A28:A30"/>
    <mergeCell ref="A49:A52"/>
    <mergeCell ref="A53:A56"/>
    <mergeCell ref="F3:M11"/>
    <mergeCell ref="A31:A32"/>
    <mergeCell ref="A33:A38"/>
    <mergeCell ref="A39:A41"/>
    <mergeCell ref="A42:A43"/>
    <mergeCell ref="A44:A46"/>
    <mergeCell ref="A47:A48"/>
    <mergeCell ref="C18:D18"/>
    <mergeCell ref="F12:M12"/>
    <mergeCell ref="F14:I1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COMBUSTIBLE VH ALSC II-2019</vt:lpstr>
      <vt:lpstr>mantenimiento vh</vt:lpstr>
      <vt:lpstr>Relación entrega papel San Cris</vt:lpstr>
      <vt:lpstr>COMBUSTIBLE TRIMESTRE II</vt:lpstr>
      <vt:lpstr>agua</vt:lpstr>
      <vt:lpstr>COMUNICACIONES II-2019</vt:lpstr>
      <vt:lpstr>fotocopiado</vt:lpstr>
      <vt:lpstr>energia </vt:lpstr>
      <vt:lpstr>telefonia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Piga Scristobal</dc:creator>
  <cp:lastModifiedBy>Piga Scristobal</cp:lastModifiedBy>
  <dcterms:created xsi:type="dcterms:W3CDTF">2018-07-26T13:48:42Z</dcterms:created>
  <dcterms:modified xsi:type="dcterms:W3CDTF">2019-07-12T20:42:50Z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NXPowerLiteLastOptimized" pid="2">
    <vt:lpwstr>280295</vt:lpwstr>
  </property>
  <property fmtid="{D5CDD505-2E9C-101B-9397-08002B2CF9AE}" name="NXPowerLiteSettings" pid="3">
    <vt:lpwstr>C7000400038000</vt:lpwstr>
  </property>
  <property fmtid="{D5CDD505-2E9C-101B-9397-08002B2CF9AE}" name="NXPowerLiteVersion" pid="4">
    <vt:lpwstr>S8.2.3</vt:lpwstr>
  </property>
</Properties>
</file>