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ugey.diaz\Documents\SUGEY 02\2025\EVIDENCIAS ENERO -FEBRERO\PAGINA WEB\plan de gestion\"/>
    </mc:Choice>
  </mc:AlternateContent>
  <bookViews>
    <workbookView xWindow="0" yWindow="0" windowWidth="28800" windowHeight="12330"/>
  </bookViews>
  <sheets>
    <sheet name="Hoja1" sheetId="1" r:id="rId1"/>
    <sheet name="Listas" sheetId="2" state="hidden" r:id="rId2"/>
  </sheets>
  <definedNames>
    <definedName name="_xlnm._FilterDatabase" localSheetId="0" hidden="1">Hoja1!$A$12:$AS$40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8" i="1" l="1"/>
  <c r="AQ22" i="1"/>
  <c r="AQ19" i="1"/>
  <c r="AQ18" i="1"/>
  <c r="AQ17" i="1"/>
  <c r="AQ16" i="1"/>
  <c r="AQ15" i="1"/>
  <c r="AM39" i="1"/>
  <c r="AM33" i="1"/>
  <c r="AM34" i="1"/>
  <c r="AM38" i="1"/>
  <c r="AQ37" i="1"/>
  <c r="AQ32" i="1" l="1"/>
  <c r="AQ33" i="1"/>
  <c r="AQ34" i="1"/>
  <c r="AQ35" i="1"/>
  <c r="AQ36" i="1"/>
  <c r="AP21" i="1" l="1"/>
  <c r="AP16" i="1"/>
  <c r="AR16" i="1" l="1"/>
  <c r="AP38" i="1"/>
  <c r="AR38" i="1" s="1"/>
  <c r="AK38" i="1"/>
  <c r="AF38" i="1"/>
  <c r="AH38" i="1" s="1"/>
  <c r="AA38" i="1"/>
  <c r="AC38" i="1" s="1"/>
  <c r="V38" i="1"/>
  <c r="X38" i="1" s="1"/>
  <c r="AP37" i="1"/>
  <c r="AR37" i="1" s="1"/>
  <c r="V37" i="1"/>
  <c r="X37" i="1" s="1"/>
  <c r="AP36" i="1"/>
  <c r="AR36" i="1" s="1"/>
  <c r="AK36" i="1"/>
  <c r="AF36" i="1"/>
  <c r="AH36" i="1" s="1"/>
  <c r="AA36" i="1"/>
  <c r="AC36" i="1" s="1"/>
  <c r="V36" i="1"/>
  <c r="AP35" i="1"/>
  <c r="AR35" i="1" s="1"/>
  <c r="AK35" i="1"/>
  <c r="AF35" i="1"/>
  <c r="AA35" i="1"/>
  <c r="AC35" i="1" s="1"/>
  <c r="V35" i="1"/>
  <c r="AP34" i="1"/>
  <c r="AR34" i="1" s="1"/>
  <c r="AK34" i="1"/>
  <c r="AF34" i="1"/>
  <c r="AH34" i="1" s="1"/>
  <c r="AA34" i="1"/>
  <c r="AC34" i="1" s="1"/>
  <c r="V34" i="1"/>
  <c r="AP33" i="1"/>
  <c r="AR33" i="1" s="1"/>
  <c r="AK33" i="1"/>
  <c r="AF33" i="1"/>
  <c r="AH33" i="1" s="1"/>
  <c r="AH39" i="1" s="1"/>
  <c r="AA33" i="1"/>
  <c r="AC33" i="1" s="1"/>
  <c r="V33" i="1"/>
  <c r="X33" i="1" s="1"/>
  <c r="AP32" i="1"/>
  <c r="AR32" i="1" s="1"/>
  <c r="AK32" i="1"/>
  <c r="AM32" i="1" s="1"/>
  <c r="AF32" i="1"/>
  <c r="AA32" i="1"/>
  <c r="AC32" i="1" s="1"/>
  <c r="V32" i="1"/>
  <c r="P23" i="1"/>
  <c r="P24" i="1"/>
  <c r="P28" i="1"/>
  <c r="P29" i="1"/>
  <c r="P30" i="1"/>
  <c r="P26" i="1"/>
  <c r="P27" i="1"/>
  <c r="P25" i="1"/>
  <c r="AR39" i="1" l="1"/>
  <c r="AC39" i="1"/>
  <c r="X39" i="1"/>
  <c r="AP15" i="1"/>
  <c r="AR15" i="1" s="1"/>
  <c r="AK15" i="1"/>
  <c r="AM15" i="1" s="1"/>
  <c r="AP30" i="1"/>
  <c r="AP29" i="1"/>
  <c r="AP28" i="1"/>
  <c r="AP27" i="1"/>
  <c r="AP26" i="1"/>
  <c r="AP25" i="1"/>
  <c r="AP24" i="1"/>
  <c r="AP23" i="1"/>
  <c r="AP22" i="1"/>
  <c r="AP20" i="1"/>
  <c r="AP19" i="1"/>
  <c r="AR19" i="1" s="1"/>
  <c r="AP18" i="1"/>
  <c r="AR18" i="1" s="1"/>
  <c r="AP17" i="1"/>
  <c r="AR17" i="1" s="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s="1"/>
  <c r="AF30" i="1"/>
  <c r="AH30" i="1" s="1"/>
  <c r="AF29" i="1"/>
  <c r="AH29" i="1" s="1"/>
  <c r="AF28" i="1"/>
  <c r="AH28" i="1" s="1"/>
  <c r="AF27" i="1"/>
  <c r="AH27" i="1" s="1"/>
  <c r="AF26" i="1"/>
  <c r="AH26" i="1" s="1"/>
  <c r="AF25" i="1"/>
  <c r="AH25" i="1" s="1"/>
  <c r="AF24" i="1"/>
  <c r="AH24" i="1" s="1"/>
  <c r="AF23" i="1"/>
  <c r="AH23" i="1" s="1"/>
  <c r="AF22" i="1"/>
  <c r="AH22" i="1" s="1"/>
  <c r="AF21" i="1"/>
  <c r="AH21" i="1" s="1"/>
  <c r="AF20" i="1"/>
  <c r="AH20" i="1" s="1"/>
  <c r="AF19" i="1"/>
  <c r="AH19" i="1" s="1"/>
  <c r="AF18" i="1"/>
  <c r="AH18" i="1" s="1"/>
  <c r="AF17" i="1"/>
  <c r="AH17" i="1" s="1"/>
  <c r="AF16" i="1"/>
  <c r="AH16" i="1" s="1"/>
  <c r="AF15" i="1"/>
  <c r="AH15" i="1" s="1"/>
  <c r="AA30" i="1"/>
  <c r="AC30" i="1" s="1"/>
  <c r="AQ30" i="1" s="1"/>
  <c r="AR30" i="1" s="1"/>
  <c r="AA29" i="1"/>
  <c r="AC29" i="1" s="1"/>
  <c r="AQ29" i="1" s="1"/>
  <c r="AR29" i="1" s="1"/>
  <c r="AA28" i="1"/>
  <c r="AC28" i="1" s="1"/>
  <c r="AQ28" i="1" s="1"/>
  <c r="AR28" i="1" s="1"/>
  <c r="AA27" i="1"/>
  <c r="AC27" i="1" s="1"/>
  <c r="AQ27" i="1" s="1"/>
  <c r="AR27" i="1" s="1"/>
  <c r="AA26" i="1"/>
  <c r="AC26" i="1" s="1"/>
  <c r="AQ26" i="1" s="1"/>
  <c r="AA25" i="1"/>
  <c r="AC25" i="1" s="1"/>
  <c r="AQ25" i="1" s="1"/>
  <c r="AA24" i="1"/>
  <c r="AC24" i="1" s="1"/>
  <c r="AQ24" i="1" s="1"/>
  <c r="AR24" i="1" s="1"/>
  <c r="AA23" i="1"/>
  <c r="AC23" i="1" s="1"/>
  <c r="AQ23" i="1" s="1"/>
  <c r="AR23" i="1" s="1"/>
  <c r="AA22" i="1"/>
  <c r="AC22" i="1" s="1"/>
  <c r="AA21" i="1"/>
  <c r="AC21" i="1" s="1"/>
  <c r="AQ21" i="1" s="1"/>
  <c r="AR21" i="1" s="1"/>
  <c r="AA20" i="1"/>
  <c r="AC20" i="1" s="1"/>
  <c r="AQ20" i="1" s="1"/>
  <c r="AA19" i="1"/>
  <c r="AC19" i="1" s="1"/>
  <c r="AA18" i="1"/>
  <c r="AC18" i="1" s="1"/>
  <c r="AA17" i="1"/>
  <c r="AC17" i="1" s="1"/>
  <c r="AA16" i="1"/>
  <c r="AC16" i="1" s="1"/>
  <c r="AA15" i="1"/>
  <c r="AC15" i="1" s="1"/>
  <c r="V30" i="1"/>
  <c r="X30" i="1" s="1"/>
  <c r="V29" i="1"/>
  <c r="X29" i="1" s="1"/>
  <c r="V28" i="1"/>
  <c r="X28" i="1" s="1"/>
  <c r="V27" i="1"/>
  <c r="X27" i="1" s="1"/>
  <c r="V26" i="1"/>
  <c r="X26" i="1" s="1"/>
  <c r="V25" i="1"/>
  <c r="X25" i="1" s="1"/>
  <c r="V24" i="1"/>
  <c r="X24" i="1"/>
  <c r="V23" i="1"/>
  <c r="X23" i="1" s="1"/>
  <c r="V22" i="1"/>
  <c r="V21" i="1"/>
  <c r="X21" i="1" s="1"/>
  <c r="V20" i="1"/>
  <c r="X20" i="1" s="1"/>
  <c r="V19" i="1"/>
  <c r="X19" i="1" s="1"/>
  <c r="V18" i="1"/>
  <c r="X18" i="1" s="1"/>
  <c r="V17" i="1"/>
  <c r="X17" i="1" s="1"/>
  <c r="V16" i="1"/>
  <c r="X16" i="1" s="1"/>
  <c r="V15" i="1"/>
  <c r="AR20" i="1" l="1"/>
  <c r="AR25" i="1"/>
  <c r="AR26" i="1"/>
  <c r="AR31" i="1" s="1"/>
  <c r="AR40" i="1" s="1"/>
  <c r="X31" i="1"/>
  <c r="X40" i="1" s="1"/>
  <c r="AC31" i="1"/>
  <c r="AM31" i="1"/>
  <c r="AM40" i="1" s="1"/>
  <c r="AH31" i="1"/>
  <c r="AH40" i="1" s="1"/>
  <c r="AC40" i="1"/>
</calcChain>
</file>

<file path=xl/comments1.xml><?xml version="1.0" encoding="utf-8"?>
<comments xmlns="http://schemas.openxmlformats.org/spreadsheetml/2006/main">
  <authors>
    <author>Yamile Espinosa Galindo</author>
  </authors>
  <commentList>
    <comment ref="F4" authorId="0" shapeId="0">
      <text>
        <r>
          <rPr>
            <b/>
            <sz val="9"/>
            <color indexed="81"/>
            <rFont val="Tahoma"/>
            <family val="2"/>
          </rPr>
          <t>Cuadro que resume los cambios realizados de una versión a otra</t>
        </r>
      </text>
    </comment>
    <comment ref="F5" authorId="0" shapeId="0">
      <text>
        <r>
          <rPr>
            <b/>
            <sz val="9"/>
            <color indexed="81"/>
            <rFont val="Tahoma"/>
            <family val="2"/>
          </rPr>
          <t xml:space="preserve">Número consecutivo de la versión generada </t>
        </r>
      </text>
    </comment>
    <comment ref="G5" authorId="0" shapeId="0">
      <text>
        <r>
          <rPr>
            <b/>
            <sz val="9"/>
            <color indexed="81"/>
            <rFont val="Tahoma"/>
            <family val="2"/>
          </rPr>
          <t>Fecha de la versión generada</t>
        </r>
      </text>
    </comment>
    <comment ref="H5" authorId="0" shapeId="0">
      <text>
        <r>
          <rPr>
            <b/>
            <sz val="9"/>
            <color indexed="81"/>
            <rFont val="Tahoma"/>
            <family val="2"/>
          </rPr>
          <t>Breve descripción del cambio realizado en la nueva versión</t>
        </r>
      </text>
    </comment>
    <comment ref="C12" authorId="0" shapeId="0">
      <text>
        <r>
          <rPr>
            <b/>
            <sz val="9"/>
            <color indexed="81"/>
            <rFont val="Tahoma"/>
            <family val="2"/>
          </rPr>
          <t>Indique el nombre del proceso al cual está asociada la meta</t>
        </r>
      </text>
    </comment>
    <comment ref="A14" authorId="0" shapeId="0">
      <text>
        <r>
          <rPr>
            <b/>
            <sz val="9"/>
            <color indexed="81"/>
            <rFont val="Tahoma"/>
            <family val="2"/>
          </rPr>
          <t>Incluya el número del objetivo estratégico, de acuerdo con lo adoptado en el Plan Estratégico Institucional</t>
        </r>
      </text>
    </comment>
    <comment ref="B14" authorId="0" shapeId="0">
      <text>
        <r>
          <rPr>
            <b/>
            <sz val="9"/>
            <color indexed="81"/>
            <rFont val="Tahoma"/>
            <family val="2"/>
          </rPr>
          <t>Incluya el objetivo estratégico, de acuerdo con lo adoptado en el Plan Estratégico Institucional, al cual se asocia la meta</t>
        </r>
      </text>
    </comment>
    <comment ref="D14" authorId="0" shapeId="0">
      <text>
        <r>
          <rPr>
            <b/>
            <sz val="9"/>
            <color indexed="81"/>
            <rFont val="Tahoma"/>
            <family val="2"/>
          </rPr>
          <t>Escriba el número de la meta, en orden consecutivo</t>
        </r>
      </text>
    </comment>
    <comment ref="E14" authorId="0" shapeId="0">
      <text>
        <r>
          <rPr>
            <b/>
            <sz val="9"/>
            <color indexed="81"/>
            <rFont val="Tahoma"/>
            <family val="2"/>
          </rPr>
          <t xml:space="preserve">Son el resultado aceptable que se espera alcanzar en un periodo de tiempo a través de la ejecución y/o cumplimiento de los entregables. 
Se debe redactar la meta iniciando con un verbo en infinitivo fuerte, seguido de una magnitud o cantidad, una unidad de medida que se encuentre en términos numéricos o porcentuales y finalmente el complemento.
verbo + magnitud + unidad de medida + complemento
</t>
        </r>
      </text>
    </comment>
    <comment ref="F14" authorId="0" shapeId="0">
      <text>
        <r>
          <rPr>
            <b/>
            <sz val="9"/>
            <color indexed="81"/>
            <rFont val="Tahoma"/>
            <family val="2"/>
          </rPr>
          <t xml:space="preserve">Seleccione la opción que corresponda
</t>
        </r>
      </text>
    </comment>
    <comment ref="G14" authorId="0" shapeId="0">
      <text>
        <r>
          <rPr>
            <b/>
            <sz val="9"/>
            <color indexed="81"/>
            <rFont val="Tahoma"/>
            <family val="2"/>
          </rPr>
          <t>Indique un nombre corto que refleje lo que pretende medir. 
Ej. Porcentaje de giros acumulados</t>
        </r>
      </text>
    </comment>
    <comment ref="H14" authorId="0" shapeId="0">
      <text>
        <r>
          <rPr>
            <b/>
            <sz val="9"/>
            <color indexed="81"/>
            <rFont val="Tahoma"/>
            <family val="2"/>
          </rPr>
          <t>Indique la fórmula (relación entre variables) que permite medir el cumplimiento de la meta. Debe existir una coherencia lógica entre la magnitud y unidad de medida de la meta y las variables del indicador</t>
        </r>
      </text>
    </comment>
    <comment ref="I14" authorId="0" shapeId="0">
      <text>
        <r>
          <rPr>
            <b/>
            <sz val="9"/>
            <color indexed="81"/>
            <rFont val="Tahoma"/>
            <family val="2"/>
          </rPr>
          <t>Valor inicial que se toma como referencia para comparar el avance de la meta. Es imporante indicar la magnitud, unidad de medida y la vigencia en la cual se obtuvo</t>
        </r>
      </text>
    </comment>
    <comment ref="J14" authorId="0" shapeId="0">
      <text>
        <r>
          <rPr>
            <b/>
            <sz val="9"/>
            <color indexed="81"/>
            <rFont val="Tahoma"/>
            <family val="2"/>
          </rPr>
          <t>Indique el tipo de programación que corresponde: 
- Suma
- Constante
- Creciente
- Decreciente 
Este tipo depende de la forma en que se acumulan los resultados del indicador trimestralmente para la vigencia. Ver Manual PLE-PIN-M002</t>
        </r>
      </text>
    </comment>
    <comment ref="K14" authorId="0" shapeId="0">
      <text>
        <r>
          <rPr>
            <b/>
            <sz val="9"/>
            <color indexed="81"/>
            <rFont val="Tahoma"/>
            <family val="2"/>
          </rPr>
          <t xml:space="preserve">Indique la forma en la que se expresa la magnitud de la meta. Ej. Porcentaje, actuaciones administrativas, informes, etc. </t>
        </r>
        <r>
          <rPr>
            <sz val="9"/>
            <color indexed="81"/>
            <rFont val="Tahoma"/>
            <family val="2"/>
          </rPr>
          <t xml:space="preserve">
</t>
        </r>
      </text>
    </comment>
    <comment ref="L14" authorId="0" shapeId="0">
      <text>
        <r>
          <rPr>
            <b/>
            <sz val="9"/>
            <color indexed="81"/>
            <rFont val="Tahoma"/>
            <family val="2"/>
          </rPr>
          <t xml:space="preserve">Indique la magnitud programada para el trimestre. </t>
        </r>
      </text>
    </comment>
    <comment ref="M14" authorId="0" shapeId="0">
      <text>
        <r>
          <rPr>
            <b/>
            <sz val="9"/>
            <color indexed="81"/>
            <rFont val="Tahoma"/>
            <family val="2"/>
          </rPr>
          <t xml:space="preserve">Indique la magnitud programada para el trimestre. </t>
        </r>
      </text>
    </comment>
    <comment ref="N14" authorId="0" shapeId="0">
      <text>
        <r>
          <rPr>
            <b/>
            <sz val="9"/>
            <color indexed="81"/>
            <rFont val="Tahoma"/>
            <family val="2"/>
          </rPr>
          <t xml:space="preserve">Indique la magnitud programada para el trimestre. </t>
        </r>
      </text>
    </comment>
    <comment ref="O14" authorId="0" shapeId="0">
      <text>
        <r>
          <rPr>
            <b/>
            <sz val="9"/>
            <color indexed="81"/>
            <rFont val="Tahoma"/>
            <family val="2"/>
          </rPr>
          <t xml:space="preserve">Indique la magnitud programada para el trimestre. </t>
        </r>
      </text>
    </comment>
    <comment ref="P14" authorId="0" shapeId="0">
      <text>
        <r>
          <rPr>
            <b/>
            <sz val="9"/>
            <color indexed="81"/>
            <rFont val="Tahoma"/>
            <family val="2"/>
          </rPr>
          <t>Indique la programación total de la vigencia. 
Debe ser coherente con la meta.</t>
        </r>
      </text>
    </comment>
    <comment ref="Q14" authorId="0" shapeId="0">
      <text>
        <r>
          <rPr>
            <b/>
            <sz val="9"/>
            <color indexed="81"/>
            <rFont val="Tahoma"/>
            <family val="2"/>
          </rPr>
          <t xml:space="preserve">Indique el tipo de indicador: 
- Eficancia 
- Eficiencia 
- Efectividad </t>
        </r>
      </text>
    </comment>
    <comment ref="R14" authorId="0" shapeId="0">
      <text>
        <r>
          <rPr>
            <b/>
            <sz val="9"/>
            <color indexed="81"/>
            <rFont val="Tahoma"/>
            <family val="2"/>
          </rPr>
          <t>Indique la evidencia a presentar del cumplimiento de la meta. Se debe redactar de forma concreta y coherente con la meta</t>
        </r>
      </text>
    </comment>
    <comment ref="S14" authorId="0" shapeId="0">
      <text>
        <r>
          <rPr>
            <b/>
            <sz val="9"/>
            <color indexed="81"/>
            <rFont val="Tahoma"/>
            <family val="2"/>
          </rPr>
          <t>Indique la herramienta o aplicativo donde reposa la información que da origen al entregable o en el que es posible contrastar o verificar la información de ser necesario.</t>
        </r>
      </text>
    </comment>
    <comment ref="T14" authorId="0" shapeId="0">
      <text>
        <r>
          <rPr>
            <b/>
            <sz val="9"/>
            <color indexed="81"/>
            <rFont val="Tahoma"/>
            <family val="2"/>
          </rPr>
          <t>Indique el área y grupo de trabajo (si se tiene), responsable de cumplir o ejecutar la meta</t>
        </r>
      </text>
    </comment>
    <comment ref="U14" authorId="0" shapeId="0">
      <text>
        <r>
          <rPr>
            <b/>
            <sz val="9"/>
            <color indexed="81"/>
            <rFont val="Tahoma"/>
            <family val="2"/>
          </rPr>
          <t>Indique el nombre de la dependencia responsable de reportar trimestralmente la meta a la OAP</t>
        </r>
      </text>
    </comment>
    <comment ref="V14" authorId="0" shapeId="0">
      <text>
        <r>
          <rPr>
            <b/>
            <sz val="9"/>
            <color indexed="81"/>
            <rFont val="Tahoma"/>
            <family val="2"/>
          </rPr>
          <t>Indique la magnitud programada</t>
        </r>
      </text>
    </comment>
    <comment ref="W14" authorId="0" shapeId="0">
      <text>
        <r>
          <rPr>
            <b/>
            <sz val="9"/>
            <color indexed="81"/>
            <rFont val="Tahoma"/>
            <family val="2"/>
          </rPr>
          <t>Indique la magnitud ejecutada. Corresponde al resultado de medir el indicador de la meta</t>
        </r>
      </text>
    </comment>
    <comment ref="X14" authorId="0" shapeId="0">
      <text>
        <r>
          <rPr>
            <b/>
            <sz val="9"/>
            <color indexed="81"/>
            <rFont val="Tahoma"/>
            <family val="2"/>
          </rPr>
          <t>Es el resultado porcentual de dividir lo ejecutado vs. lo programado. En caso de sobre ejecución, el resultado máximo es el 100%</t>
        </r>
      </text>
    </comment>
    <comment ref="Y14"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Z14" authorId="0" shapeId="0">
      <text>
        <r>
          <rPr>
            <b/>
            <sz val="9"/>
            <color indexed="81"/>
            <rFont val="Tahoma"/>
            <family val="2"/>
          </rPr>
          <t xml:space="preserve">Indicar el nombre concreto de la evidencia aportada. </t>
        </r>
      </text>
    </comment>
    <comment ref="AA14" authorId="0" shapeId="0">
      <text>
        <r>
          <rPr>
            <b/>
            <sz val="9"/>
            <color indexed="81"/>
            <rFont val="Tahoma"/>
            <family val="2"/>
          </rPr>
          <t>Indique la magnitud programada</t>
        </r>
      </text>
    </comment>
    <comment ref="AB14" authorId="0" shapeId="0">
      <text>
        <r>
          <rPr>
            <b/>
            <sz val="9"/>
            <color indexed="81"/>
            <rFont val="Tahoma"/>
            <family val="2"/>
          </rPr>
          <t>Indique la magnitud ejecutada. Corresponde al resultado de medir el indicador de la meta</t>
        </r>
      </text>
    </comment>
    <comment ref="AC14" authorId="0" shapeId="0">
      <text>
        <r>
          <rPr>
            <b/>
            <sz val="9"/>
            <color indexed="81"/>
            <rFont val="Tahoma"/>
            <family val="2"/>
          </rPr>
          <t>Es el resultado porcentual de dividir lo ejecutado vs. lo programado. En caso de sobre ejecución, el resultado máximo es el 100%</t>
        </r>
      </text>
    </comment>
    <comment ref="AD14"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E14" authorId="0" shapeId="0">
      <text>
        <r>
          <rPr>
            <b/>
            <sz val="9"/>
            <color indexed="81"/>
            <rFont val="Tahoma"/>
            <family val="2"/>
          </rPr>
          <t xml:space="preserve">Indicar el nombre concreto de la evidencia aportada. </t>
        </r>
      </text>
    </comment>
    <comment ref="AF14" authorId="0" shapeId="0">
      <text>
        <r>
          <rPr>
            <b/>
            <sz val="9"/>
            <color indexed="81"/>
            <rFont val="Tahoma"/>
            <family val="2"/>
          </rPr>
          <t>Indique la magnitud programada</t>
        </r>
      </text>
    </comment>
    <comment ref="AG14" authorId="0" shapeId="0">
      <text>
        <r>
          <rPr>
            <b/>
            <sz val="9"/>
            <color indexed="81"/>
            <rFont val="Tahoma"/>
            <family val="2"/>
          </rPr>
          <t>Indique la magnitud ejecutada. Corresponde al resultado de medir el indicador de la meta</t>
        </r>
      </text>
    </comment>
    <comment ref="AH14" authorId="0" shapeId="0">
      <text>
        <r>
          <rPr>
            <b/>
            <sz val="9"/>
            <color indexed="81"/>
            <rFont val="Tahoma"/>
            <family val="2"/>
          </rPr>
          <t>Es el resultado porcentual de dividir lo ejecutado vs. lo programado. En caso de sobre ejecución, el resultado máximo es el 100%</t>
        </r>
      </text>
    </comment>
    <comment ref="AI14"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J14" authorId="0" shapeId="0">
      <text>
        <r>
          <rPr>
            <b/>
            <sz val="9"/>
            <color indexed="81"/>
            <rFont val="Tahoma"/>
            <family val="2"/>
          </rPr>
          <t xml:space="preserve">Indicar el nombre concreto de la evidencia aportada. </t>
        </r>
      </text>
    </comment>
    <comment ref="AK14" authorId="0" shapeId="0">
      <text>
        <r>
          <rPr>
            <b/>
            <sz val="9"/>
            <color indexed="81"/>
            <rFont val="Tahoma"/>
            <family val="2"/>
          </rPr>
          <t>Indique la magnitud programada</t>
        </r>
      </text>
    </comment>
    <comment ref="AL14" authorId="0" shapeId="0">
      <text>
        <r>
          <rPr>
            <b/>
            <sz val="9"/>
            <color indexed="81"/>
            <rFont val="Tahoma"/>
            <family val="2"/>
          </rPr>
          <t>Indique la magnitud ejecutada. Corresponde al resultado de medir el indicador de la meta</t>
        </r>
      </text>
    </comment>
    <comment ref="AM14" authorId="0" shapeId="0">
      <text>
        <r>
          <rPr>
            <b/>
            <sz val="9"/>
            <color indexed="81"/>
            <rFont val="Tahoma"/>
            <family val="2"/>
          </rPr>
          <t>Es el resultado porcentual de dividir lo ejecutado vs. lo programado. En caso de sobre ejecución, el resultado máximo es el 100%</t>
        </r>
      </text>
    </comment>
    <comment ref="AN14" authorId="0" shapeId="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O14" authorId="0" shapeId="0">
      <text>
        <r>
          <rPr>
            <b/>
            <sz val="9"/>
            <color indexed="81"/>
            <rFont val="Tahoma"/>
            <family val="2"/>
          </rPr>
          <t xml:space="preserve">Indicar el nombre concreto de la evidencia aportada. </t>
        </r>
      </text>
    </comment>
    <comment ref="AP14" authorId="0" shapeId="0">
      <text>
        <r>
          <rPr>
            <b/>
            <sz val="9"/>
            <color indexed="81"/>
            <rFont val="Tahoma"/>
            <family val="2"/>
          </rPr>
          <t>Indique la magnitud total programada para la vigencia</t>
        </r>
      </text>
    </comment>
    <comment ref="AQ14" authorId="0" shapeId="0">
      <text>
        <r>
          <rPr>
            <b/>
            <sz val="9"/>
            <color indexed="81"/>
            <rFont val="Tahoma"/>
            <family val="2"/>
          </rPr>
          <t xml:space="preserve">Indique la magnitud ejecutada acumulada para la vigencia </t>
        </r>
      </text>
    </comment>
    <comment ref="AR14" authorId="0" shapeId="0">
      <text>
        <r>
          <rPr>
            <b/>
            <sz val="9"/>
            <color indexed="81"/>
            <rFont val="Tahoma"/>
            <family val="2"/>
          </rPr>
          <t>Es el resultado porcentual de dividir lo ejecutado vs. lo programado. En caso de sobre ejecución, el resultado máximo es el 100%</t>
        </r>
      </text>
    </comment>
    <comment ref="AS14" authorId="0" shapeId="0">
      <text>
        <r>
          <rPr>
            <b/>
            <sz val="9"/>
            <color indexed="81"/>
            <rFont val="Tahoma"/>
            <family val="2"/>
          </rPr>
          <t>Es la descripción detallada de los avances y logros obtenidos con la ejecución de la meta acumulados para la vigencia</t>
        </r>
      </text>
    </comment>
    <comment ref="E31" authorId="0" shapeId="0">
      <text>
        <r>
          <rPr>
            <b/>
            <sz val="9"/>
            <color indexed="81"/>
            <rFont val="Tahoma"/>
            <family val="2"/>
          </rPr>
          <t>Promedio obtenido para el periodo x 80%</t>
        </r>
      </text>
    </comment>
    <comment ref="E39" authorId="0" shapeId="0">
      <text>
        <r>
          <rPr>
            <b/>
            <sz val="9"/>
            <color indexed="81"/>
            <rFont val="Tahoma"/>
            <family val="2"/>
          </rPr>
          <t>Promedio obtenido en las metas transversales para el periodo x 20%</t>
        </r>
      </text>
    </comment>
    <comment ref="E40" authorId="0" shapeId="0">
      <text>
        <r>
          <rPr>
            <b/>
            <sz val="9"/>
            <color indexed="81"/>
            <rFont val="Tahoma"/>
            <family val="2"/>
          </rPr>
          <t>Sumatoria del total de metas técnicas y metas transversales</t>
        </r>
      </text>
    </comment>
  </commentList>
</comments>
</file>

<file path=xl/sharedStrings.xml><?xml version="1.0" encoding="utf-8"?>
<sst xmlns="http://schemas.openxmlformats.org/spreadsheetml/2006/main" count="642" uniqueCount="350">
  <si>
    <r>
      <rPr>
        <b/>
        <sz val="14"/>
        <rFont val="Calibri Light"/>
        <family val="2"/>
        <scheme val="major"/>
      </rPr>
      <t>FORMULACIÓN Y SEGUIMIENTO PLANES DE GESTIÓN NIVEL LOCAL</t>
    </r>
    <r>
      <rPr>
        <b/>
        <sz val="11"/>
        <color theme="1"/>
        <rFont val="Calibri Light"/>
        <family val="2"/>
        <scheme val="major"/>
      </rPr>
      <t xml:space="preserve">
ALCALDÍA LOCAL DE SAN CRISTÓBAL</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</si>
  <si>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6
</t>
    </r>
    <r>
      <rPr>
        <b/>
        <sz val="11"/>
        <color theme="1"/>
        <rFont val="Calibri Light"/>
        <family val="2"/>
        <scheme val="major"/>
      </rPr>
      <t xml:space="preserve">Vigencia desde: </t>
    </r>
    <r>
      <rPr>
        <sz val="11"/>
        <color theme="1"/>
        <rFont val="Calibri Light"/>
        <family val="2"/>
        <scheme val="major"/>
      </rPr>
      <t xml:space="preserve">23 de enero de 2023
</t>
    </r>
    <r>
      <rPr>
        <b/>
        <sz val="11"/>
        <color theme="1"/>
        <rFont val="Calibri Light"/>
        <family val="2"/>
        <scheme val="major"/>
      </rPr>
      <t xml:space="preserve">Caso HOLA: </t>
    </r>
    <r>
      <rPr>
        <sz val="11"/>
        <color theme="1"/>
        <rFont val="Calibri Light"/>
        <family val="2"/>
        <scheme val="major"/>
      </rPr>
      <t>291736</t>
    </r>
  </si>
  <si>
    <t>VIGENCIA DE LA PLANEACIÓN 2023</t>
  </si>
  <si>
    <t>CONTROL DE CAMBIOS</t>
  </si>
  <si>
    <t>VERSIÓN</t>
  </si>
  <si>
    <t>FECHA</t>
  </si>
  <si>
    <t>DESCRIPCIÓN DE LA MODIFICACIÓN</t>
  </si>
  <si>
    <t>27 de enero de 2023</t>
  </si>
  <si>
    <t>Publicación del plan de gestión aprobado. Caso HOLA: 292663</t>
  </si>
  <si>
    <t>26 de abril de 2023</t>
  </si>
  <si>
    <t>Para el primer trimteste de la vigencia 2023, el Plan de Gestión de la Alcaldia Local alcanzó un nivel de desempeño del 87,36% y del 32,71 % acumulado para la vigencia. Se corrige responsable de las metas No 8 y de la 13 a la 16 a cargo de la alcaldia Local.</t>
  </si>
  <si>
    <t>28 julio de 2023</t>
  </si>
  <si>
    <t>PLAN ESTRATÉGICO INSTITUCIONAL</t>
  </si>
  <si>
    <t>PROCESO</t>
  </si>
  <si>
    <t>META</t>
  </si>
  <si>
    <t>INDICADOR</t>
  </si>
  <si>
    <t>RESULTADO</t>
  </si>
  <si>
    <t>I TRIMESTRE</t>
  </si>
  <si>
    <t>II TRIMESTRE</t>
  </si>
  <si>
    <t>III TRIMESTRE</t>
  </si>
  <si>
    <t>IV TRIMESTRE</t>
  </si>
  <si>
    <t>SEGUIMIENTO ACUMULADO PLAN GESTIÓN</t>
  </si>
  <si>
    <t>No OE</t>
  </si>
  <si>
    <t>OBJETIVO ESTRATÉGICO</t>
  </si>
  <si>
    <t xml:space="preserve">No. Meta </t>
  </si>
  <si>
    <t>META PLAN DE GESTIÓN VIGENCIA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</si>
  <si>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</si>
  <si>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</si>
  <si>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</si>
  <si>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</si>
  <si>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</si>
  <si>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</si>
  <si>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</si>
  <si>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</si>
  <si>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</si>
  <si>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</si>
  <si>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</si>
  <si>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</si>
  <si>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</si>
  <si>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</si>
  <si>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</si>
  <si>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</si>
  <si>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</si>
  <si>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</si>
  <si>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</si>
  <si>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</si>
  <si>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 xml:space="preserve">EVIDENCIA </t>
  </si>
  <si>
    <t>Realizar acciones enfocadas al fortalecimiento de la gobernabilidad democrática local.</t>
  </si>
  <si>
    <t>Gestión Pública Territorial Local</t>
  </si>
  <si>
    <t>1</t>
  </si>
  <si>
    <t>Aumentar 10 puntos porcentuales el avance de las metas del Plan de Desarrollo Local acumuladas al 30 de septiembre de 2023, con respecto al avance a 31 de diciembre de 2022 (metas entregadas)</t>
  </si>
  <si>
    <t>Retadora (mejora)</t>
  </si>
  <si>
    <t>Avance cuplimiento metas Plan de Desarrollo Local (metas entregadas).</t>
  </si>
  <si>
    <t>% Avance metas Plan de Desarrollo Local acumulado al periodo evaluado  (-)  % Avance acumulado metas entregadas Plan de Desarrollo Local al 31 de diciembre de 2022. (metas entregadas)</t>
  </si>
  <si>
    <t>xxx % (resultado de cada Alcaldía Local al 31 de diciembre de 2022)</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</si>
  <si>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</si>
  <si>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</si>
  <si>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</si>
  <si>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</si>
  <si>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</si>
  <si>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</si>
  <si>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</si>
  <si>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 xml:space="preserve">NO PROGRAMADA </t>
  </si>
  <si>
    <t>El avance de meta reportado en el primer trimestre del 2022, se oficializa por el ejercicio de seguimiento de Plan de Desarrollo Local por la Dirección de Planes de Desarrollo y Fortalecimiento Local de la Secretaria Distrital de Planeación, a través de la Matriz Unificada de Seguimiento a la Inversión MUSI y SegPlan.
La medición suministrada refleja el avance con corte al IV trimestre de 2022 sobre el avance de cumplimiento de metas del plan de desarrollo local (entregado), que al finalizar la vigencia 2022, la alcaldía local presentó un avance acumulado del 47,9, NO ESTA PROGRAMADA LA META .</t>
  </si>
  <si>
    <t>El avance de meta reportado en el primer trimestre del 2022, se oficializa por el ejercicio de seguimiento de Plan de Desarrollo Local por la Dirección de Planes de Desarrollo y Fortalecimiento Local de la Secretaria Distrital de Planeación, a través de la Matriz Unificada de Seguimiento a la Inversión MUSI y SegPlan.
La medición suministrada refleja el avance con corte al IV trimestre de 2022 sobre el avance de cumplimiento de metas del plan de desarrollo local (entregado), que al finalizar la vigencia 2022, la alcaldía local presentó un avance acumulado del 47,9</t>
  </si>
  <si>
    <t>Reporte DGDL II tirmestre</t>
  </si>
  <si>
    <t>Gestión Corporativa Institucional</t>
  </si>
  <si>
    <t>2</t>
  </si>
  <si>
    <t>Girar mínimo el 72% del presupuesto comprometido constituido como obligaciones por pagar de la vigencia 2022.</t>
  </si>
  <si>
    <t>Porcentaje de giros acumulados de obligaciones por pagar de la vigencia 2022</t>
  </si>
  <si>
    <t>(Giros acumulados/Presupuesto comprometido constituido como obligaciones por pagar de la vigencia 2022)*100</t>
  </si>
  <si>
    <t xml:space="preserve">Eficacia </t>
  </si>
  <si>
    <t>Reporte seguimiento mensual consolidado</t>
  </si>
  <si>
    <t>BOGDATA</t>
  </si>
  <si>
    <t>Se evidencia que se ha girado el 23,80% de los compromisos. Con un valor vs lo progrmado que era $5.312.562,122 vs lo que se giro que fue de $10,538,705,612  con  un obligaciones por pagar de 21,971,256,409 con un cumplimiento del 48 %</t>
  </si>
  <si>
    <t>Ejeucion gastos marzo y informe area</t>
  </si>
  <si>
    <t>Se evidencia que se ha girado el 23,80% de los compromisos. Con un valor vs lo progrmado que era $5.312.562,122 vs lo que se giro que fue de $10,538,705,612 con un obligaciones por pagar de 21,971,256,409 con un cumplimiento del 48 %</t>
  </si>
  <si>
    <t>3</t>
  </si>
  <si>
    <t>Girar mínimo el 70 % del presupuesto comprometido constituido como obligaciones por pagar de la vigencia 2021 y anteriores.</t>
  </si>
  <si>
    <t>Porcentaje de giros acumulados de obligaciones por pagar de la vigencia 2021 y anteriores</t>
  </si>
  <si>
    <t>(Giros acumulados/Presupuesto comprometido constituido como obligaciones por pagar de la vigencia 2021 y anteriores)*100</t>
  </si>
  <si>
    <t>Para la vigencia 2021 y anteriores, se constituyeron obligaciones por pagar por valor de $5.807.009.188 M/Cte, distribuidas en $120.632.971 para funcionamiento y 5.686.376.217 para inversión Lo cual evidencia que se han girado el 75,7% de los recursos ejecuntado $1,413,730,113 con una base de 1,867,079,645</t>
  </si>
  <si>
    <t>4</t>
  </si>
  <si>
    <t>Comprometer mínimo el 50% al 30 de junio y el 98,5% al 31 de diciembre del presupuesto de inversión directa de la vigencia 2023</t>
  </si>
  <si>
    <t>Porcentaje de compromiso del presupuesto de inversión directa de la vigencia 2023</t>
  </si>
  <si>
    <t>(Valor de RP de inversión directa de la vigencia  / Valor total del presupuesto de inversión directa de la Vigencia)*100</t>
  </si>
  <si>
    <t>Para el primer trimestre de 2023, la Alcaldía Local de San Cristóbal, en su presupuesto de inversión comprometió $13.453.400.871 de los $105.908.261.000 apropiados, lo que representa un nivel de ejecución del 12,70%</t>
  </si>
  <si>
    <t>informe del area</t>
  </si>
  <si>
    <t>5</t>
  </si>
  <si>
    <t>Girar mínimo el 55% del presupuesto total  disponible de inversión directa de la vigencia.</t>
  </si>
  <si>
    <t>Porcentaje de giros acumulados</t>
  </si>
  <si>
    <t>(Giros acumulados de inversión directa/Presupuesto disponible de inversión directa de la vigencia)*100</t>
  </si>
  <si>
    <t xml:space="preserve"> La apropiación disponible en inversión para la vigencia 2023 es de $105.908.261.000, de los
cuales se han comprometido $13.453.400.871 con unos giros efectuados en el primer trimestre de $,2,616,570,110 con un avance de 2,47 %</t>
  </si>
  <si>
    <t>La apropiación disponible en inversión para la vigencia 2023 es de $105.908.261.000, de los
cuales se han comprometido $13.453.400.871 con unos giros efectuados en el primer trimestre de $,2,616,570,110 con un avance de 2,47%</t>
  </si>
  <si>
    <t>6</t>
  </si>
  <si>
    <t>Registrar en el sistema SIPSE Local, el 100% de los contratos publicados en la plataforma SECOP II de la vigencia. (Con excepción de comodatos, procesos de contratos de corredor de seguros, convenios interadministrativos, procesos de contratación por Tienda Virtual).</t>
  </si>
  <si>
    <t>Gestión</t>
  </si>
  <si>
    <t>Porcentaje de contratos registrados en SIPSE Local</t>
  </si>
  <si>
    <t>(Número de contratos registrados en SIPSE Local /Número de contratos publicados en la plataforma SECOP II)*100%</t>
  </si>
  <si>
    <t>Constante</t>
  </si>
  <si>
    <t>Reporte de seguimiento  consolidado</t>
  </si>
  <si>
    <t>SIPSE LOCAL y SECOP</t>
  </si>
  <si>
    <t>Conforme al cruce de bases de datos de los equipos de contratación y de planeación para el seguimiento SIPSE, se tiene un total de 281 CPS en SECOP, de los cuales 279 ya están registrados en sistema de información SIPSE LOCAL. Cabe señalar que conforme a Plan de Gestión para esta vigencia el encargado del reporte de la meta es la DGL.Pendientes 303-304</t>
  </si>
  <si>
    <t>Reporte SIPSE / DGL</t>
  </si>
  <si>
    <t>7</t>
  </si>
  <si>
    <t>Lograr que el 100% de los contratos registrados en SIPSE-Local se encuentren, dentro del sistema, en estado “ejecución”.</t>
  </si>
  <si>
    <t>Porcentaje de contratos en estado ejecución registrados en SIPSE Local</t>
  </si>
  <si>
    <t>(Número de contratos registrados en SIPSE Local en estado ejecución /Número total de contratos registrados en SECOP en estado En ejecucion o Firmado)*100%</t>
  </si>
  <si>
    <t>SIPSE LOCAL</t>
  </si>
  <si>
    <t>Conforme al cruce de bases de datos de los equipos de contratación y de planeación para el seguimiento SIPSE, de los 284 contratos registrados en el sistema de información SIPSE, 269 se encuentran en estado ejecución, es decir 15 están suscritos ó legalizados, 11 en RP y 4 en póliza cargue. Cabe señalar que esos 15 contratos que aún no están en ejecución, se realizaron en los últimos días del periodo de reporte.  Por otra parte,  onforme a Plan de Gestión para esta vigencia el encargado del reporte de la meta es la DGL.</t>
  </si>
  <si>
    <t>Conforme al cruce de bases de datos de los equipos de contratación y de planeación para el seguimiento SIPSE, de los 284 contratos registrados en el sistema de información SIPSE, 269 se encuentran en estado ejecución, es decir 15 están suscritos ó legalizados, 11 en RP y 4 en póliza cargue. Cabe señalar que esos 15 contratos que aún no están en ejecución, se realizaron en los últimos días del periodo de reporte. Por otra parte, onforme a Plan de Gestión para esta vigencia el encargado del reporte de la meta es la DGL.</t>
  </si>
  <si>
    <t>8</t>
  </si>
  <si>
    <t>Registrar y actualizar al 80% la información en el Módulo de proyectos de SIPSE LOCAL de proyectos de inversión de la vigencia 2023</t>
  </si>
  <si>
    <t>Porcentaje de proyectos de inversión con información de resultados actualizada en SIPSE Local</t>
  </si>
  <si>
    <t>(Porcentaje trimestral de Proyectos de inversión con información de seguimiento actualizada en SIPSE Local / Porcentaje de Proyectos de inversión registrados en SIPSE LOCAL (SEGPLAN))*80%</t>
  </si>
  <si>
    <t>N/A</t>
  </si>
  <si>
    <t>Reporte de seguimiento
consolidado</t>
  </si>
  <si>
    <t xml:space="preserve">Alcaldia Local </t>
  </si>
  <si>
    <t xml:space="preserve">META NO PROGRAMADA </t>
  </si>
  <si>
    <t>META NO PROGRAMADA</t>
  </si>
  <si>
    <t>Respecto al módulo de banco de iniciativas, se encuentran registradas en sipse 118 iniciativas, que corresponden a 100 aprobadas por votación del ejercicio del 2022 de presupuestos participativos; y 18 propuestas que fueron priorizadas en el marco de las mesas de juventudes, afrodescendientes e indígenas</t>
  </si>
  <si>
    <t>Reporte SIPSE de banco de iniciativas</t>
  </si>
  <si>
    <t>Inspección, Vigilancia y Control</t>
  </si>
  <si>
    <t>9</t>
  </si>
  <si>
    <t>Realizar 4.320 impulsos procesales (avocar, rechazar, enviar al competente y todo lo que derive del desarrollo de la actuación) sobre las actuaciones de policía que se encuentran a cargo de las inspecciones de policía.</t>
  </si>
  <si>
    <t xml:space="preserve">Expedientes a cargo de las inspecciones de policía impulsados </t>
  </si>
  <si>
    <t xml:space="preserve">Número de expedientes a cargo de las inspecciones de policía impulsados </t>
  </si>
  <si>
    <t>Resultados a 31 de diciembre de 2022</t>
  </si>
  <si>
    <t>Suma</t>
  </si>
  <si>
    <t xml:space="preserve">Expedientes de actuaciones de policía </t>
  </si>
  <si>
    <t>Reporte de seguimiento de impulsos procesales</t>
  </si>
  <si>
    <t>Aplicativo ARCO</t>
  </si>
  <si>
    <t>Alcaldía Local - Área de Gestión Policiva</t>
  </si>
  <si>
    <t>Dirección para la Gestión Policiva</t>
  </si>
  <si>
    <t xml:space="preserve">consolidado al 30 de marzo de 2023, en el que se realiza reporte de cumplimiento de metas según aplicativo POWER BI. En el cual se evidencian 5.731 Impulsos realizados </t>
  </si>
  <si>
    <t xml:space="preserve">POWER- BI GOBIERNO/Resoluciones  trabajadas </t>
  </si>
  <si>
    <t>consolidado al 30 de marzo de 2023, en el que se realiza reporte de cumplimiento de metas según aplicativo POWER BI. En el cual se evidencian 5.731 Impulsos realizados</t>
  </si>
  <si>
    <t>10</t>
  </si>
  <si>
    <t>Proferir 2.160 fallos de fondo en primera instancia sobre las actuaciones de policía que se encuentran a cargo de las inspecciones de policía.</t>
  </si>
  <si>
    <t>Fallos de fondo en primera instancia proferidos</t>
  </si>
  <si>
    <t>Número de Fallos de fondo en primera instancia proferidos</t>
  </si>
  <si>
    <t>Fallos de fondo</t>
  </si>
  <si>
    <t>Reporte de seguimiento de fallos de fondo de actuaciones de policía</t>
  </si>
  <si>
    <t>consolidado al 30 de marzo de 2023, en el que se realiza reporte de cumplimiento de metas según aplicativo POWER BI. En el cual se evidencian 829 fallos proferidos por las inspecciones de policía,  con un cumplimiento de 36 % de cumplimiento a la fecha</t>
  </si>
  <si>
    <t>POWER- BI GOBIERNO/Resoluciones trabajadas</t>
  </si>
  <si>
    <t>consolidado al 30 de marzo de 2023, en el que se realiza reporte de cumplimiento de metas según aplicativo POWER BI. En el cual se evidencian 829 fallos proferidos por las inspecciones de policía, con un cumplimiento de 36 % de cumplimiento a la fecha</t>
  </si>
  <si>
    <t>11</t>
  </si>
  <si>
    <t>Terminar (archivar) 365 actuaciones administrativas activas.</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</si>
  <si>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</si>
  <si>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</si>
  <si>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</si>
  <si>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</si>
  <si>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</si>
  <si>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En los meses de enero al mes de marzo de 2023,se archivo en si actua 1,mediante constancia ejecutoria 57 actuaciones administrativas</t>
  </si>
  <si>
    <t>12</t>
  </si>
  <si>
    <t>Terminar 466 actuaciones administrativas en primera instancia.</t>
  </si>
  <si>
    <t>Actuaciones Administrativas terminadas hasta la primera instancia</t>
  </si>
  <si>
    <t>Número de Actuaciones Administrativas terminadas hasta la primera instancia</t>
  </si>
  <si>
    <t>Actuaciones administrativas terminadas por vía gubernativa</t>
  </si>
  <si>
    <t>Se realizo 1 Actuaciones Administrativas terminadas hasta la primera instancia, se realiza programacion para mejorar en numero en el segundo trimestre</t>
  </si>
  <si>
    <t>13</t>
  </si>
  <si>
    <t>Realizar 127 operativos de inspección, vigilancia y control en materia de integridad del espacio público.</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</si>
  <si>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</si>
  <si>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</si>
  <si>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</si>
  <si>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</si>
  <si>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</si>
  <si>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realizo 21 Operativos y Acciones de control u operativos en materia de  integridad del espacio publico.</t>
  </si>
  <si>
    <t xml:space="preserve">Actas operativos </t>
  </si>
  <si>
    <t>se realizo 21 Operativos y Acciones de control u operativos en materia de integridad del espacio publico.</t>
  </si>
  <si>
    <t>14</t>
  </si>
  <si>
    <t>Realizar 300 operativos de inspección, vigilancia y control en materia de actividad económica.</t>
  </si>
  <si>
    <t>Acciones de control u operativos en materia actividad económica realizadas</t>
  </si>
  <si>
    <t>Número de Acciones de control u operativos en materia actividad económica realizadas</t>
  </si>
  <si>
    <t>Se realizaron 56 operativos o Acciones de control u operativos en materia actividad económica realizadas</t>
  </si>
  <si>
    <t>15</t>
  </si>
  <si>
    <t>Realizar 39 operativos de inspección, vigilancia y control para dar cumplimiento a los fallos de cerros orientales.</t>
  </si>
  <si>
    <t>Acciones de control u operativos para el cumplimiento de los fallos de cerros orientales realizadas</t>
  </si>
  <si>
    <t>Número de Acciones de control u operativos para el cumplimiento de los fallos de cerros orientales realizadas</t>
  </si>
  <si>
    <t xml:space="preserve">Se realizaron 19 operativos o Acciones de control u operativos para el cumplimiento de los fallos de cerros orientales realizadas en este trimestre </t>
  </si>
  <si>
    <t xml:space="preserve">Acta operativos control de cerros </t>
  </si>
  <si>
    <t>Se realizaron 19 operativos o Acciones de control u operativos para el cumplimiento de los fallos de cerros orientales realizadas en este trimestre</t>
  </si>
  <si>
    <t>16</t>
  </si>
  <si>
    <t>Realizar 28 operativos de inspección, vigilancia y control en materia de actividad ambiental</t>
  </si>
  <si>
    <t>Acciones de control u operativos en materia de actividad ambiental realizadas</t>
  </si>
  <si>
    <t>Número de Acciones de control u operativos en materia de actividad ambiental realizadas</t>
  </si>
  <si>
    <t>Se realizaron 6 operativos en materia de control ambiental en los barrios de mayor incidencia de faltas a la ley</t>
  </si>
  <si>
    <t>Total metas técnicas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</si>
  <si>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</si>
  <si>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</si>
  <si>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</si>
  <si>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</si>
  <si>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</si>
  <si>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</si>
  <si>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</si>
  <si>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2022</t>
  </si>
  <si>
    <t xml:space="preserve">Constante </t>
  </si>
  <si>
    <t>Porcentaje de buenas prácticas ambientales implementadas</t>
  </si>
  <si>
    <t>No programada</t>
  </si>
  <si>
    <t>Reporte de resultados de medición de los criterios ambientales</t>
  </si>
  <si>
    <t>Herramienta Oficina Asesora de Planeación</t>
  </si>
  <si>
    <t>Alcaldía local</t>
  </si>
  <si>
    <t>Oficina Asesora de Planeación Institucional - Equipo de gestión ambiental</t>
  </si>
  <si>
    <t>NO PROGRAMADA EN ESTE TRIMESTRE</t>
  </si>
  <si>
    <t>La calificación se otorga teniendo en cuenta los siguientes parámetros:  
*Inspección ambiental ( ponderación 60%): La Alcaldía obtiene calificación de   93% 
*Indicadores agua, energía ( ponderación 20%): Se evidencian reportes hasta el mes de abril
* Reporte consumo de papel ( ponderación 10%):Se evidencia reporte hasta el mes de abril
*Reporte ciclistas ( ponderación 10%): información hasta junio 2023.</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</si>
  <si>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</si>
  <si>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</si>
  <si>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</si>
  <si>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</si>
  <si>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2022</t>
  </si>
  <si>
    <t>Porcentaje de planes de mejora sin vencimientos</t>
  </si>
  <si>
    <t>Reporte de acciones de mejora sin vencimiento</t>
  </si>
  <si>
    <t>MIMEC - SIG</t>
  </si>
  <si>
    <t>Oficina Asesora de Planeación Institucional - Equipo de planeación institucional y sectorial</t>
  </si>
  <si>
    <t>La alcaldía local cuenta con 0 acciones de mejora  vencidas de las  4 acciones de mejora abiertas, lo que representa una ejecución de la meta del 100%</t>
  </si>
  <si>
    <t>Reporte MIMEC  2023 Primer Trimestre</t>
  </si>
  <si>
    <t xml:space="preserve">La  Alcaldía Local cuenta con cero (0)  acciones de mejora vencidas de las cuatro (4) abiertas, lo que representa una ejecución de la meta del  100%. </t>
  </si>
  <si>
    <t xml:space="preserve">Comunicación Estratégica </t>
  </si>
  <si>
    <t>MT3</t>
  </si>
  <si>
    <t>Mantener el 100% de la información de la página Web actualizada, de acuerdo a lo establecido en la Resolución 1519 de 2020 de MINTIC</t>
  </si>
  <si>
    <t>Porcentaje de cumplimiento en la publicación de información</t>
  </si>
  <si>
    <t>(No. de requisitos de la Resolución 1519 de 2020 de MINTIC de publicación de la información en la página web cumplidos / No total de requisitos de la Resolución 1519 de 2020 de MINTIC de publicación de la información) X 100</t>
  </si>
  <si>
    <t>100% meta 2022 Ley 1712/2014</t>
  </si>
  <si>
    <t>Porcentaje de requisitos cumplidos</t>
  </si>
  <si>
    <t>Reporte de actualización de la información en la página web de la alcaldía local</t>
  </si>
  <si>
    <t>Página Web Alcaldía Local</t>
  </si>
  <si>
    <t>Oficina Asesora de Comunicaciones</t>
  </si>
  <si>
    <t xml:space="preserve">No programada en este trimestre . Se realizo trabajo de actualizacion de pagina web de la alcaldia local de san cristobal dando cumplimiento a la ley 1712-2014 </t>
  </si>
  <si>
    <t>Informe seguimiento pagina web</t>
  </si>
  <si>
    <t xml:space="preserve">Número de requisitos de la Resolución 1519 de 2020 de MINTIC, de publicación de la información en la página web. </t>
  </si>
  <si>
    <t>MT4</t>
  </si>
  <si>
    <t>Participar del 100% de las capacitaciones que se realicen por parte de la Oficina Asesora de Planeación relacionadas con el Modelo Integrado de Planeación y Gestión</t>
  </si>
  <si>
    <t>Porcentaje de partipación en capacitaciones</t>
  </si>
  <si>
    <t>(Número de capacitaciones en las que se participó al menos dos personas de la alcaldía local / Número de capacitaciones convocadas) *100</t>
  </si>
  <si>
    <t>Eficacia</t>
  </si>
  <si>
    <t>Formato Evidencia de Reunión GDI-GPD-F029 diligenciado y presentación realizada</t>
  </si>
  <si>
    <t>Se realizó capacitación el 27 de marzo con los promotores de mejora sobre el Sistema de Gestión.</t>
  </si>
  <si>
    <t xml:space="preserve">Lista Asistencia </t>
  </si>
  <si>
    <t xml:space="preserve">Listado de asistencia de la capacitación realizada el 17 Mayo de 2023 en la Alcaldía Local de Barrios Unidos. </t>
  </si>
  <si>
    <t>MT5</t>
  </si>
  <si>
    <t>Realizar dos jornadas de capacitación o entrenamiento por parte de los promotores de mejora sobre el sistema de gestión y/o los procesos, dirigidas al personal de planta y contratistas para el fortalecimiento del Modelo Integrado de Planeación y Gestión, de acuerdo con los lineamientos dados por la Oficina Asesora de Planeación</t>
  </si>
  <si>
    <t>Jornadas de capacitación sobre el sistema de gestión realizadas</t>
  </si>
  <si>
    <t>Número de jornadas de capacitación sobre el sistema de gestión realizadas / Número de jornadas de capacitación sobre el sistema de gestión esperadas</t>
  </si>
  <si>
    <t xml:space="preserve">No programada </t>
  </si>
  <si>
    <t>https://gobiernobogota-my.sharepoint.com/:f:/g/personal/miguel_cardozo_gobiernobogota_gov_co/Em3Cl6hCPQhDioiu_JLgoPYBkPVfsju4ScZS7Z6vKKn1PQ?e=Q2RSJH  </t>
  </si>
  <si>
    <t xml:space="preserve">Jornada del día del Sistema de Gestión (22 Junio de 2023) en la Secretaría de Gobierno y Alcaldías Locales. </t>
  </si>
  <si>
    <t>Brindar atención oportuna y de calidad a los diferentes sectores poblacionales, generando relaciones de confianza y respeto por la diferencia.</t>
  </si>
  <si>
    <t>Servicio a la Ciudadanía</t>
  </si>
  <si>
    <t>MT6</t>
  </si>
  <si>
    <t>Dar respuesta al 100% de los requerimientos ciudadanos asignados a la alcaldía local con corte a 31 de diciembre de 2022 tipificadas como Derechos de Petición registradas en el aplicativo Bogotá te Escucha y gestor documental ORFEO.</t>
  </si>
  <si>
    <t>Porcentaje de requerimientos ciudadanos con respuesta definitiva</t>
  </si>
  <si>
    <t>(No. de respuestas efectuadas / No. requerimientos instaurados antes del 31 de diciembre 2022) X 100</t>
  </si>
  <si>
    <t>Reporte de respuestas a la ciudadania</t>
  </si>
  <si>
    <t xml:space="preserve">Reporte Aplicativo BOGOTA TE ESCUCHA </t>
  </si>
  <si>
    <t>Subsecretaria de Gestión Institucional - Grupo Oficina de atención a la Ciudadanía</t>
  </si>
  <si>
    <t>MT7</t>
  </si>
  <si>
    <t>Dar respuesta al 80%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t>
  </si>
  <si>
    <t>(No. de respuestas efectuadas / No. requerimientos instaurados en la vigencia 2023 que deben tener respuesta) X 100</t>
  </si>
  <si>
    <t>Reporte Aplicativo BOGOTA TE ESCUCHA.</t>
  </si>
  <si>
    <t xml:space="preserve">Se atendieron  198 de requerimientos equivalenstes al 100% la vigencia </t>
  </si>
  <si>
    <t>Total metas transversales (20%)</t>
  </si>
  <si>
    <t xml:space="preserve">Total plan de gestión </t>
  </si>
  <si>
    <t xml:space="preserve">Se atendieron 36 requerimientos ciudadanos de la vigencia 2022, equivalentes al 92% de la meta  </t>
  </si>
  <si>
    <t xml:space="preserve">Rad No  20234600272223 y  20234600252283 </t>
  </si>
  <si>
    <t xml:space="preserve">Reporte meta ambiental </t>
  </si>
  <si>
    <t>Reporte MIMEC</t>
  </si>
  <si>
    <t xml:space="preserve">Reporte Oficina de comunicaciones </t>
  </si>
  <si>
    <t xml:space="preserve">Listado de asistencia </t>
  </si>
  <si>
    <t xml:space="preserve">Debido a las inconsistencias presentadas entre el reporte recibido en los  memorandos 20231300110163 ,20234600272223y 20234600252283 , no se reporta esta meta en este periodo y el mismo se realizara en el proximo periodo de acuerdo con las indicaciones </t>
  </si>
  <si>
    <t>31 de octubre de 2023</t>
  </si>
  <si>
    <t xml:space="preserve"> El avance de meta reportado en el segundo trimestre del 2023, se oficializa por el ejercicio de seguimiento de Plan de Desarrollo Local por la Dirección de Planes de Desarrollo y Fortalecimiento Local de la Secretaria Distrital de Planeación, a través de la Matriz Unificada de Seguimiento a la Inversión MUSI y SegPlan.
La medición suministrada refleja el avance con corte al II trimestre de 2023 sobre el avance de cumplimiento de metas del plan de desarrollo local (entregado), donde se presentó un avance acumulado del Plan de Desarrollo Local de un 57,7 respecto a la vigencia 2022 donde la alcaldía local presentó un avance acumulado del 47,9; lo que indica un aumento de 9,8 puntos.</t>
  </si>
  <si>
    <t>Se anexa informe de avance PDL a corte de junio 30 de 2023. POAI AL 30 DE SEPTIEMBRE</t>
  </si>
  <si>
    <t xml:space="preserve">De acuerdo con lo anterior se contempla para las OxP 2022 $437.110.575 para  funcionamiento y $43.834.240.440 para inversión  con cun cumplimiento del 63,32 %
</t>
  </si>
  <si>
    <t>reporte de central y area</t>
  </si>
  <si>
    <t>Para la vigencia 2021 y anteriores, se constituyeron obligaciones por pagar por valor 
de $5.807.009.188 M/Cte, distribuidas en $120.632.971 para funcionamiento y 
$5.686.376.217 para inversión dando cumplimiento al 38,50 %</t>
  </si>
  <si>
    <t>Para el segundo trimestre de 2023, la Alcaldía Local de San Cristóbal, en su presupuesto de inversión comprometió $75.303.419.311 de los $109.425.724.753 apropiados, lo que representa un nivel de ejecución del 69,82%</t>
  </si>
  <si>
    <t>Se anexa ejecución presupuestal  obtenida de BogData del 01/01/2023 al 30/09/2023, para los proyectos de inversión del PDL.</t>
  </si>
  <si>
    <t xml:space="preserve"> La apropiación disponible en inversión para la vigencia 2023 es de $109.425.724.753, de 
los cuales se han comprometido $64.418.270.426</t>
  </si>
  <si>
    <t>Conforme al cruce de bases de datos de los equipos de contratación y de planeación para el seguimiento SIPSE, se tiene un total de 684 CPS en SECOP, de los cuales 684 ya están registrados en sistema de información SIPSE LOCAL</t>
  </si>
  <si>
    <t xml:space="preserve">Conforme al cruce de bases de datos de los equipos de contratación y de planeación para el seguimiento SIPSE, de los 684 contratos registrados en el sistema de información SIPSE, 682 se encuentran en estado ejecución, Dos contratos pendientes </t>
  </si>
  <si>
    <t>Se encuentran registrados y actualizados los reportes de seguimiento de los 27 proyectos de inversión, actividades, indicadores y reporte de avance de cada indicador al 100%</t>
  </si>
  <si>
    <t>No se adjunta reporte dado que SIPSE no genera evidencia del cargue de la información. REPORT DE CENTRAL</t>
  </si>
  <si>
    <t xml:space="preserve">en el que se realiza reporte de cumplimiento de metas según aplicativo POWER BI. En el cual se evidencian 26.320 impulsos realizados, con un cumplimiento de 609% </t>
  </si>
  <si>
    <t xml:space="preserve">POWER BI/INFORME </t>
  </si>
  <si>
    <t xml:space="preserve">reporte de cumplimiento de metas según aplicativo POWER BI. En el cual se evidencian 4662 fallos proferidos por las inspecciones de policía, con un cumplimiento de 216 % de cumplimiento a la fecha.realizando en este trimestre 1977 </t>
  </si>
  <si>
    <t>POWEWR BI INSPECCIONES /INFORME</t>
  </si>
  <si>
    <t>En los meses del tercer trimestre se trabajo 126 actuaciones subidas al SI ACTUA</t>
  </si>
  <si>
    <t>Se realizaron 289 Actuaciones Administrativas terminadas hasta la primera instancia, se realiza programacion para mejorar en numero en el TERCER trimestre</t>
  </si>
  <si>
    <t>se realizo 40 Operativos y Acciones de control u operativos en materia de integridad del espacio publico.</t>
  </si>
  <si>
    <t>ACTAS OPERATIVOS</t>
  </si>
  <si>
    <t>Se realizaron 108 operativos o Acciones de control u operativos en materia actividad económica realizados en la localidad</t>
  </si>
  <si>
    <t>Se realizaron 17 operativos o Acciones de control u operativos para el cumplimiento de los fallos de cerros orientales realizadas en este trimestre</t>
  </si>
  <si>
    <t xml:space="preserve">Se realizaron 9 operativos  control ambiental en los barrios de mayor incidencia de faltas a la ley por este tema </t>
  </si>
  <si>
    <t xml:space="preserve">La Alcaldía Local cuenta con cero (0) acciones de mejora vencidas de las cinco (5) acciones de mejora abiertas, lo que representa una ecución de la meta del 100% </t>
  </si>
  <si>
    <t>Informe planes de mejora tercer trimestre</t>
  </si>
  <si>
    <t xml:space="preserve">La Alcaldía Local tiene publicación de requisitos de la Ley 1712 de 2014 cumplidos en la página web. </t>
  </si>
  <si>
    <t>Reporte comunicaciones tercer trimestre</t>
  </si>
  <si>
    <t>La Alcaldía Local realizó la jornada de capacitación o entrenamiento por parte de los promotores de mejora sobre el sistema de gestión y/o los procesos, dirigidas al personal de planta y contratistas para el fortalecimiento del Modelo Integrado de Planeación y Gestión, de acuerdo con los lineamientos dados por la Oficina Asesora de Planeación</t>
  </si>
  <si>
    <t>Listado de Asistencia</t>
  </si>
  <si>
    <t>No programada .   
Según radicado No 20234600272223 y radicado No 20234600356403 la alcaldia local dio respuesta al total de peticiones radicadas al 31 de diciembre de 2022</t>
  </si>
  <si>
    <t xml:space="preserve">Reporte requerimientos ciudadanos de la oficina de atencion  a la ciudadania </t>
  </si>
  <si>
    <t>Según radiccado No 20234600378473</t>
  </si>
  <si>
    <t xml:space="preserve">Según radicado No 20234600378473 de la oficina de atencion a la ciudadania  </t>
  </si>
  <si>
    <t>Noo programada</t>
  </si>
  <si>
    <t xml:space="preserve">
Debido a las inconsistencias presentadas entre el reporte recibido en los  memorandos 20231300110163 ,20234600272223y 20234600252283 , no se reporta esta meta en este periodo y el mismo se realizara en el proximo periodo de acuerdo con las indicaciones .
Según radicado No 20234600272223 y radicado No 20234600356403 la alcaldia local dio respuesta al total de peticiones radicadas al 31 de diciembre de 2022</t>
  </si>
  <si>
    <t xml:space="preserve">Para el segundo trimteste de la vigencia 2023, el Plan de Gestión de la Alcaldia Local alcanzó un nivel de desempeño del 94,82% y del 49,71 % acumulado para la vigencia. </t>
  </si>
  <si>
    <t xml:space="preserve">Para el tercer trimteste de la vigencia 2023, el Plan de Gestión de la Alcaldia Local alcanzó un nivel de desempeño del 94,61% y del 74,74 % acumulado para la vigencia. </t>
  </si>
  <si>
    <t xml:space="preserve">el presupuesto comprometido constituido como obligaciones por pagar de la vigencia son $43,736,490,2800 dando un cumplimiento del 85,41 % VS lo programado  que era $37,353,925,150 para esta vigencia </t>
  </si>
  <si>
    <t xml:space="preserve">reporte de central excel con informacion y informe de area </t>
  </si>
  <si>
    <t>el presupuestos comprometido como obligaciones por pagar de la vigencia 2021 y anteriores de la alcaldia local de san cristobal es de $5,356,790,642  de los cual se giro $2,228,655,249 dejando un cumplimiento del 41,60 % con dato del año del 59,43 %</t>
  </si>
  <si>
    <t>Para el  cuarto trimestre de 2023, la Alcaldía Local de San Cristobal, en su presupuesto de inversión comprometió $107.995.474.357 de los $109.976.870.033 apropiados, lo que representa un nivel de ejecución del 98,20%</t>
  </si>
  <si>
    <t>Se anexa ejecución presupuestal  obtenida de BogData del 01/01/2023 al 31/012/2023, para los proyectos de inversión del PDL.</t>
  </si>
  <si>
    <t>del presupuesto disponible de inversion directa de $109,976,870,033 de lo cual estaba programado un 55% la alcaldia local de San Cristobal ejecuto un 51 % con un valor de $55,669,675,395 cumpliendo al 92,04 %</t>
  </si>
  <si>
    <t>El numero de contratos registrado en sipse local son 766 y en los publicados en la plataforma secop II son 872 , faltando por cargar 106 contratos dando un cumplimiento del 87,84%</t>
  </si>
  <si>
    <t>El numero de contratos registrado en sipse local en estado ejeucion son 722 y en los publicados en la plataforma secop II son 872 , faltando por cargar 106 contratos  y 44 contratos suscritos o legalizados  82,80%</t>
  </si>
  <si>
    <t>Se adjuntan pantallazos SIPSE dado que el aplicativo no genera reporte con la evidencia del cargue de la información</t>
  </si>
  <si>
    <t>según aplicativo POWER BI. En el cual se evidencian 43210 impulsos realizados</t>
  </si>
  <si>
    <t>Según aplicativo POWER BI. En el cual se evidencian 5289 fallos proferidos por las inspecciones de policía</t>
  </si>
  <si>
    <t>En los meses del cuartor trimestre se trabajo 98 actuaciones subidas al SI ACTUA</t>
  </si>
  <si>
    <t>En los meses del cuarto  trimestre se trabajo 109 actuaciones en primera instancia subidas y validadas en el  SI ACTUA</t>
  </si>
  <si>
    <t>se realizo 63 Operativos y Acciones de control u operativos en materia de integridad del espacio publico.</t>
  </si>
  <si>
    <t xml:space="preserve">actas operativos y cuadro resumen </t>
  </si>
  <si>
    <t>Se realizaron 122 operativos o Acciones de control u operativos en materia actividad económica realizados en la localidad</t>
  </si>
  <si>
    <t xml:space="preserve">Se realizaron 7 operativos  control ambiental en los barrios de mayor incidencia de faltas a la ley por este tema </t>
  </si>
  <si>
    <t>l avance de meta reportado en el cuarto trimestre del 2023, se oficializa por el ejercicio de seguimiento de Plan de Desarrollo Local por la Dirección de Planes de Desarrollo y Fortalecimiento Local de la Secretaria Distrital de Planeación, a través de la Matriz Unificada de Seguimiento a la Inversión MUSI y SegPlan.
La medición suministrada refleja el avance con corte al 30 de septiembre de 2023 sobre el avance de cumplimiento de metas del plan de desarrollo local (entregado), donde se presentó un avance acumulado del Plan de Desarrollo Local de un 65,0 respecto a la vigencia 2022 donde la alcaldía local presentó un avance acumulado del 47,9; lo que indica un aumento de 17,1 puntos.</t>
  </si>
  <si>
    <t>La calificación se otorga teniendo en cuenta los siguientes parámetros:  
*Inspección ambiental ( ponderación 60%): La Alcaldía obtiene calificación de  100%.
*Indicadores agua, energía ( ponderación 20%):   información reportada agua a octubre de 2023 y energía a diciembre de 2023.
* Reporte consumo de papel ( ponderación 10%):   información reportada a noviembre de 2023.
*Reporte ciclistas ( ponderación 10%):   información reportada a diciembre de 2023</t>
  </si>
  <si>
    <t xml:space="preserve">Reporte meta ambiental  </t>
  </si>
  <si>
    <t xml:space="preserve">La  Alcaldía Local cuenta con cero (0)  acciones de mejora vencidas , de 2 abiertas tenemos   1  una en formulacion , lo que representa una ejecución de la meta del  100%. </t>
  </si>
  <si>
    <t>Reporte MIMEC  de la OAP , Archivos de seguimiento</t>
  </si>
  <si>
    <t>Número de requisitos de la Ley 1712 de 2014 de publicación de la información cumplidos en la página web</t>
  </si>
  <si>
    <t xml:space="preserve">Reporte de cumplimiento de la matriz 1712-2014 ley de transparencia de la informacion, oficina de comunicaciones </t>
  </si>
  <si>
    <t>No programada para este trimestre</t>
  </si>
  <si>
    <t xml:space="preserve">Reporte requerimientos ciudadanos radicado No 20244600003393 Aplicativo BOGOTA TE ESCUCHA </t>
  </si>
  <si>
    <t xml:space="preserve">Fueron atendidos 208 requerimientos de los 233 instaurados </t>
  </si>
  <si>
    <t>Reporte DGDL . Se anexa informe de avance PDL a corte de septiembre 30 de 2023.</t>
  </si>
  <si>
    <t xml:space="preserve">reporte DGDL de central excel con informacion y informe de area </t>
  </si>
  <si>
    <t>El cumplimiento de la meta acumulado fue de 100%  para la vigencia 2023, de conformidad con lo programado</t>
  </si>
  <si>
    <t>El cumplimiento de la meta acumulado fue de 59,43%  para la vigencia 2023, de conformidad con lo programado</t>
  </si>
  <si>
    <t>El cumplimiento de la meta acumulado fue de 99,49%  para la vigencia 2023, de conformidad con lo programado</t>
  </si>
  <si>
    <t>El cumplimiento de la meta acumulado fue de 92,73%  para la vigencia 2023, de conformidad con lo programado</t>
  </si>
  <si>
    <t>El cumplimiento de la meta acumulado fue de 91,59%  para la vigencia 2023, de conformidad con lo programado</t>
  </si>
  <si>
    <t>El cumplimiento de la meta acumulado fue de 84,85%  para la vigencia 2023, de conformidad con lo programado</t>
  </si>
  <si>
    <t>El cumplimiento de la meta acumulado fue de 78,89%  para la vigencia 2023, de conformidad con lo programado</t>
  </si>
  <si>
    <t>El cumplimiento de la meta acumulado fue de 42,90%  para la vigencia 2023, de conformidad con lo programado</t>
  </si>
  <si>
    <t>El cumplimiento de la meta acumulado fue de 94,84%  para la vigencia 2023, de conformidad con lo programado</t>
  </si>
  <si>
    <t>Para el cuarto trimteste de la vigencia 2023, el Plan de Gestión de la Alcaldia Local alcanzó un nivel de desempeño del 95,69% y del 92,46 % acumulado para la vigencia</t>
  </si>
  <si>
    <t>Reporte IVC radicado No   20242200005113 y 20242200025083</t>
  </si>
  <si>
    <t>Reporte IVC radicado No 20242200005113 y 20242200025083</t>
  </si>
  <si>
    <t>Reporte IVC radicado No 20242200005113 yy 20242200025083</t>
  </si>
  <si>
    <t>30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</si>
</sst>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27" x14ac:knownFonts="1">
    <font>
      <sz val="11"/>
      <color theme="1"/>
      <name val="Calibri"/>
      <family val="2"/>
      <scheme val="minor"/>
    </font>
    <font>
      <sz val="11"/>
      <color theme="1"/>
      <name val="Calibri Light"/>
      <family val="2"/>
      <scheme val="major"/>
    </font>
    <font>
      <b/>
      <sz val="11"/>
      <color theme="1"/>
      <name val="Calibri Light"/>
      <family val="2"/>
      <scheme val="major"/>
    </font>
    <font>
      <sz val="11"/>
      <color theme="1"/>
      <name val="Calibri"/>
      <family val="2"/>
      <scheme val="minor"/>
    </font>
    <font>
      <sz val="11"/>
      <color rgb="FF0070C0"/>
      <name val="Calibri Light"/>
      <family val="2"/>
      <scheme val="maj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sz val="14"/>
      <name val="Calibri Light"/>
      <family val="2"/>
      <scheme val="major"/>
    </font>
    <font>
      <b/>
      <sz val="9"/>
      <color indexed="81"/>
      <name val="Tahoma"/>
      <family val="2"/>
    </font>
    <font>
      <sz val="9"/>
      <color indexed="81"/>
      <name val="Tahoma"/>
      <family val="2"/>
    </font>
    <font>
      <sz val="11"/>
      <color rgb="FF9C0006"/>
      <name val="Calibri"/>
      <family val="2"/>
      <scheme val="minor"/>
    </font>
    <font>
      <sz val="11"/>
      <color rgb="FF000000"/>
      <name val="Calibri Light"/>
      <family val="2"/>
    </font>
    <font>
      <sz val="11"/>
      <color theme="1"/>
      <name val="Calibri Light"/>
      <family val="2"/>
    </font>
    <font>
      <sz val="11"/>
      <name val="Calibri Light"/>
      <family val="2"/>
    </font>
    <font>
      <sz val="11"/>
      <color rgb="FF0070C0"/>
      <name val="Calibri Light"/>
      <family val="2"/>
    </font>
    <font>
      <sz val="11"/>
      <color rgb="FF444444"/>
      <name val="Calibri"/>
      <family val="2"/>
      <charset val="1"/>
    </font>
    <font>
      <sz val="11"/>
      <color rgb="FF0070C0"/>
      <name val="Calibri"/>
      <family val="2"/>
      <charset val="1"/>
    </font>
    <font>
      <sz val="11"/>
      <color rgb="FF000000"/>
      <name val="Calibri Light"/>
      <family val="2"/>
    </font>
    <font>
      <sz val="11"/>
      <color theme="4"/>
      <name val="Calibri"/>
      <family val="2"/>
      <scheme val="minor"/>
    </font>
    <font>
      <sz val="11"/>
      <color theme="4"/>
      <name val="Calibri Light"/>
      <family val="2"/>
      <scheme val="major"/>
    </font>
    <font>
      <u/>
      <sz val="11"/>
      <color theme="10"/>
      <name val="Calibri"/>
      <family val="2"/>
      <scheme val="minor"/>
    </font>
    <font>
      <sz val="11"/>
      <color theme="10"/>
      <name val="Calibri"/>
      <family val="2"/>
      <scheme val="minor"/>
    </font>
    <font>
      <sz val="11"/>
      <color theme="4" tint="-0.249977111117893"/>
      <name val="Calibri"/>
      <family val="2"/>
    </font>
    <font>
      <sz val="11"/>
      <name val="Calibri Light"/>
      <family val="2"/>
      <scheme val="major"/>
    </font>
  </fonts>
  <fills count="13">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
      <patternFill patternType="solid">
        <fgColor rgb="FFFFFFFF"/>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9" fontId="3" fillId="0" borderId="0" applyFont="0" applyFill="0" applyBorder="0" applyAlignment="0" applyProtection="0"/>
    <xf numFmtId="0" fontId="13" fillId="10" borderId="0" applyNumberFormat="0" applyBorder="0" applyAlignment="0" applyProtection="0"/>
    <xf numFmtId="41" fontId="3" fillId="0" borderId="0" applyFont="0" applyFill="0" applyBorder="0" applyAlignment="0" applyProtection="0"/>
    <xf numFmtId="0" fontId="23" fillId="0" borderId="0" applyNumberFormat="0" applyFill="0" applyBorder="0" applyAlignment="0" applyProtection="0"/>
  </cellStyleXfs>
  <cellXfs count="232">
    <xf numFmtId="0" fontId="0" fillId="0" borderId="0" xfId="0"/>
    <xf numFmtId="0" fontId="1" fillId="0" borderId="0" xfId="0" applyFont="1" applyAlignment="1">
      <alignment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0" xfId="0" applyFont="1" applyAlignment="1">
      <alignment wrapText="1"/>
    </xf>
    <xf numFmtId="0" fontId="7" fillId="2" borderId="1" xfId="0" applyFont="1" applyFill="1" applyBorder="1" applyAlignment="1">
      <alignment wrapText="1"/>
    </xf>
    <xf numFmtId="0" fontId="8" fillId="2" borderId="1" xfId="0" applyFont="1" applyFill="1" applyBorder="1" applyAlignment="1">
      <alignment wrapText="1"/>
    </xf>
    <xf numFmtId="9" fontId="7" fillId="2" borderId="1" xfId="1" applyFont="1" applyFill="1" applyBorder="1" applyAlignment="1">
      <alignment wrapText="1"/>
    </xf>
    <xf numFmtId="0" fontId="7" fillId="0" borderId="0" xfId="0" applyFont="1" applyAlignment="1">
      <alignment wrapText="1"/>
    </xf>
    <xf numFmtId="0" fontId="5" fillId="3" borderId="1" xfId="0" applyFont="1" applyFill="1" applyBorder="1" applyAlignment="1">
      <alignment wrapText="1"/>
    </xf>
    <xf numFmtId="0" fontId="9" fillId="3" borderId="1" xfId="0" applyFont="1" applyFill="1" applyBorder="1" applyAlignment="1">
      <alignment wrapText="1"/>
    </xf>
    <xf numFmtId="9" fontId="9" fillId="3" borderId="1" xfId="0" applyNumberFormat="1" applyFont="1" applyFill="1" applyBorder="1" applyAlignment="1">
      <alignment wrapText="1"/>
    </xf>
    <xf numFmtId="0" fontId="6" fillId="3" borderId="1" xfId="0" applyFont="1" applyFill="1" applyBorder="1"/>
    <xf numFmtId="9" fontId="6" fillId="3" borderId="1" xfId="1" applyFont="1" applyFill="1" applyBorder="1" applyAlignment="1">
      <alignment wrapText="1"/>
    </xf>
    <xf numFmtId="9" fontId="9" fillId="3" borderId="1" xfId="0" applyNumberFormat="1" applyFont="1" applyFill="1" applyBorder="1" applyAlignment="1">
      <alignment horizontal="right" wrapText="1"/>
    </xf>
    <xf numFmtId="9" fontId="7" fillId="2" borderId="1" xfId="1" applyFont="1" applyFill="1" applyBorder="1" applyAlignment="1">
      <alignment horizontal="right" wrapText="1"/>
    </xf>
    <xf numFmtId="0" fontId="2"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1"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0" fontId="4" fillId="0" borderId="1" xfId="0" applyFont="1" applyBorder="1" applyAlignment="1">
      <alignment horizontal="center" vertical="center" wrapText="1"/>
    </xf>
    <xf numFmtId="0" fontId="1" fillId="9" borderId="0" xfId="0" applyFont="1" applyFill="1" applyAlignment="1">
      <alignment wrapText="1"/>
    </xf>
    <xf numFmtId="0" fontId="2" fillId="9" borderId="0" xfId="0" applyFont="1" applyFill="1" applyAlignment="1">
      <alignment vertical="center" wrapText="1"/>
    </xf>
    <xf numFmtId="0" fontId="1" fillId="9" borderId="0" xfId="0" applyFont="1" applyFill="1" applyAlignment="1">
      <alignment vertical="center" wrapText="1"/>
    </xf>
    <xf numFmtId="0" fontId="1" fillId="9" borderId="1" xfId="0" applyFont="1" applyFill="1" applyBorder="1" applyAlignment="1">
      <alignment horizontal="center" vertical="center" wrapText="1"/>
    </xf>
    <xf numFmtId="0" fontId="14" fillId="0" borderId="1" xfId="0" applyFont="1" applyBorder="1" applyAlignment="1">
      <alignment horizontal="left" vertical="top" wrapText="1"/>
    </xf>
    <xf numFmtId="10" fontId="14" fillId="0" borderId="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1" xfId="0" applyFont="1" applyBorder="1" applyAlignment="1" applyProtection="1">
      <alignment horizontal="left" vertical="center" wrapText="1"/>
      <protection hidden="1"/>
    </xf>
    <xf numFmtId="9"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10" fontId="15" fillId="0" borderId="1" xfId="0" applyNumberFormat="1" applyFont="1" applyBorder="1" applyAlignment="1" applyProtection="1">
      <alignment horizontal="center" vertical="center" wrapText="1"/>
      <protection hidden="1"/>
    </xf>
    <xf numFmtId="0" fontId="14" fillId="0" borderId="1" xfId="0" applyFont="1" applyBorder="1" applyAlignment="1">
      <alignment horizontal="left"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1" xfId="0" applyFont="1" applyBorder="1" applyAlignment="1" applyProtection="1">
      <alignment horizontal="left" vertical="center" wrapText="1"/>
      <protection hidden="1"/>
    </xf>
    <xf numFmtId="0" fontId="14" fillId="0" borderId="11" xfId="0" applyFont="1" applyBorder="1" applyAlignment="1">
      <alignment horizontal="center" vertical="center" wrapText="1"/>
    </xf>
    <xf numFmtId="0" fontId="15" fillId="0" borderId="11" xfId="0" applyFont="1" applyBorder="1" applyAlignment="1" applyProtection="1">
      <alignment horizontal="center" vertical="center" wrapText="1"/>
      <protection hidden="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9" fontId="15" fillId="0" borderId="1" xfId="0" applyNumberFormat="1" applyFont="1" applyBorder="1" applyAlignment="1">
      <alignment horizontal="center" vertical="center" wrapText="1"/>
    </xf>
    <xf numFmtId="0" fontId="15" fillId="0" borderId="13" xfId="0" applyFont="1" applyBorder="1" applyAlignment="1" applyProtection="1">
      <alignment horizontal="left" vertical="center" wrapText="1"/>
      <protection hidden="1"/>
    </xf>
    <xf numFmtId="0" fontId="15"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3" xfId="2" applyFont="1" applyFill="1" applyBorder="1" applyAlignment="1" applyProtection="1">
      <alignment horizontal="left" vertical="center" wrapText="1"/>
      <protection hidden="1"/>
    </xf>
    <xf numFmtId="0" fontId="16" fillId="0" borderId="7" xfId="2" applyFont="1" applyFill="1" applyBorder="1" applyAlignment="1" applyProtection="1">
      <alignment horizontal="left" vertical="center" wrapText="1"/>
      <protection hidden="1"/>
    </xf>
    <xf numFmtId="0" fontId="14" fillId="0" borderId="15" xfId="0" applyFont="1" applyBorder="1" applyAlignment="1">
      <alignment horizontal="left" vertical="center" wrapText="1"/>
    </xf>
    <xf numFmtId="0" fontId="15" fillId="0" borderId="14" xfId="0" applyFont="1" applyBorder="1" applyAlignment="1">
      <alignment horizontal="left" vertical="center" wrapText="1"/>
    </xf>
    <xf numFmtId="1"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left" vertical="center" wrapText="1"/>
    </xf>
    <xf numFmtId="9" fontId="17" fillId="0" borderId="12" xfId="0" applyNumberFormat="1" applyFont="1" applyBorder="1" applyAlignment="1">
      <alignment horizontal="left" vertical="center" wrapText="1"/>
    </xf>
    <xf numFmtId="0" fontId="17" fillId="0" borderId="11" xfId="0" applyFont="1" applyBorder="1" applyAlignment="1">
      <alignment horizontal="center" vertical="center" wrapText="1"/>
    </xf>
    <xf numFmtId="9" fontId="17" fillId="0" borderId="11" xfId="1" applyFont="1" applyBorder="1" applyAlignment="1">
      <alignment horizontal="center" vertical="center" wrapText="1"/>
    </xf>
    <xf numFmtId="9" fontId="17" fillId="0" borderId="1" xfId="1" applyFont="1" applyBorder="1" applyAlignment="1">
      <alignment horizontal="center"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center" vertical="center" wrapText="1"/>
    </xf>
    <xf numFmtId="9" fontId="17" fillId="0" borderId="11" xfId="1" applyFont="1" applyFill="1" applyBorder="1" applyAlignment="1">
      <alignment horizontal="center" vertical="center" wrapText="1"/>
    </xf>
    <xf numFmtId="9" fontId="17" fillId="0" borderId="1" xfId="1" applyFont="1" applyFill="1" applyBorder="1" applyAlignment="1">
      <alignment horizontal="center" vertical="center" wrapText="1"/>
    </xf>
    <xf numFmtId="1" fontId="17" fillId="0" borderId="11" xfId="1" applyNumberFormat="1" applyFont="1" applyBorder="1" applyAlignment="1">
      <alignment horizontal="center" vertical="center" wrapText="1"/>
    </xf>
    <xf numFmtId="1" fontId="17" fillId="0" borderId="11" xfId="0" applyNumberFormat="1" applyFont="1" applyBorder="1" applyAlignment="1">
      <alignment horizontal="center" vertical="center" wrapText="1"/>
    </xf>
    <xf numFmtId="1" fontId="17" fillId="0" borderId="1" xfId="1" applyNumberFormat="1" applyFont="1" applyBorder="1" applyAlignment="1">
      <alignment horizontal="center" vertical="center" wrapText="1"/>
    </xf>
    <xf numFmtId="9" fontId="4" fillId="0" borderId="1" xfId="1" applyFont="1" applyBorder="1" applyAlignment="1">
      <alignment horizontal="justify" vertical="center" wrapText="1"/>
    </xf>
    <xf numFmtId="9" fontId="4" fillId="0" borderId="1" xfId="0" applyNumberFormat="1" applyFont="1" applyBorder="1" applyAlignment="1">
      <alignment horizontal="justify" vertical="center" wrapText="1"/>
    </xf>
    <xf numFmtId="9" fontId="1" fillId="0" borderId="1" xfId="0" applyNumberFormat="1" applyFont="1" applyBorder="1" applyAlignment="1">
      <alignment horizontal="justify" vertical="center" wrapText="1"/>
    </xf>
    <xf numFmtId="0" fontId="18" fillId="0" borderId="0" xfId="0" applyFont="1" applyAlignment="1">
      <alignment horizontal="center" vertical="center"/>
    </xf>
    <xf numFmtId="10" fontId="1" fillId="0" borderId="1" xfId="0" applyNumberFormat="1" applyFont="1" applyBorder="1" applyAlignment="1">
      <alignment horizontal="justify" vertical="center" wrapText="1"/>
    </xf>
    <xf numFmtId="10" fontId="6" fillId="3" borderId="1" xfId="1" applyNumberFormat="1" applyFont="1" applyFill="1" applyBorder="1" applyAlignment="1">
      <alignment horizontal="center" wrapText="1"/>
    </xf>
    <xf numFmtId="0" fontId="1" fillId="9" borderId="0" xfId="0" applyFont="1" applyFill="1" applyAlignment="1">
      <alignment horizontal="center" wrapText="1"/>
    </xf>
    <xf numFmtId="0" fontId="1" fillId="9" borderId="0" xfId="0" applyFont="1" applyFill="1" applyAlignment="1">
      <alignment horizontal="center" vertical="center" wrapText="1"/>
    </xf>
    <xf numFmtId="10" fontId="1" fillId="0" borderId="1" xfId="0" applyNumberFormat="1" applyFont="1" applyBorder="1" applyAlignment="1">
      <alignment horizontal="center" vertical="center" wrapText="1"/>
    </xf>
    <xf numFmtId="9" fontId="1" fillId="0" borderId="0" xfId="0" applyNumberFormat="1" applyFont="1" applyAlignment="1">
      <alignment horizontal="center" wrapText="1"/>
    </xf>
    <xf numFmtId="0" fontId="1" fillId="0" borderId="0" xfId="0" applyFont="1" applyAlignment="1">
      <alignment horizontal="center" wrapText="1"/>
    </xf>
    <xf numFmtId="1" fontId="4" fillId="0" borderId="1" xfId="0" applyNumberFormat="1" applyFont="1" applyBorder="1" applyAlignment="1">
      <alignment horizontal="justify" vertical="center" wrapText="1"/>
    </xf>
    <xf numFmtId="9" fontId="4" fillId="0" borderId="1" xfId="0" applyNumberFormat="1" applyFont="1" applyBorder="1" applyAlignment="1">
      <alignment horizontal="center" vertical="center" wrapText="1"/>
    </xf>
    <xf numFmtId="0" fontId="4" fillId="0" borderId="0" xfId="0" applyFont="1" applyAlignment="1">
      <alignment horizontal="justify" vertical="center" wrapText="1"/>
    </xf>
    <xf numFmtId="0" fontId="19" fillId="0" borderId="0" xfId="0" applyFont="1" applyAlignment="1">
      <alignment vertical="center" wrapText="1"/>
    </xf>
    <xf numFmtId="10" fontId="8" fillId="2" borderId="1" xfId="1" applyNumberFormat="1" applyFont="1" applyFill="1" applyBorder="1" applyAlignment="1">
      <alignment horizontal="center" wrapText="1"/>
    </xf>
    <xf numFmtId="10" fontId="4" fillId="0" borderId="1" xfId="0" applyNumberFormat="1" applyFont="1" applyBorder="1" applyAlignment="1">
      <alignment horizontal="center" vertical="center" wrapText="1"/>
    </xf>
    <xf numFmtId="10" fontId="8" fillId="2" borderId="1" xfId="0" applyNumberFormat="1" applyFont="1" applyFill="1" applyBorder="1" applyAlignment="1">
      <alignment horizontal="center" wrapText="1"/>
    </xf>
    <xf numFmtId="0" fontId="20" fillId="0" borderId="0" xfId="0" applyFont="1" applyAlignment="1">
      <alignment vertical="center" wrapText="1"/>
    </xf>
    <xf numFmtId="0" fontId="20" fillId="0" borderId="16" xfId="0" applyFont="1" applyBorder="1" applyAlignment="1">
      <alignment vertical="center" wrapText="1"/>
    </xf>
    <xf numFmtId="10" fontId="1" fillId="0" borderId="2" xfId="0" applyNumberFormat="1" applyFont="1" applyBorder="1" applyAlignment="1">
      <alignment horizontal="justify" vertical="center" wrapText="1"/>
    </xf>
    <xf numFmtId="0" fontId="1" fillId="0" borderId="3" xfId="0" applyFont="1" applyBorder="1" applyAlignment="1">
      <alignment horizontal="justify" vertical="center" wrapText="1"/>
    </xf>
    <xf numFmtId="0" fontId="1" fillId="0" borderId="12" xfId="0" applyFont="1" applyBorder="1" applyAlignment="1">
      <alignment horizontal="justify" vertical="center" wrapText="1"/>
    </xf>
    <xf numFmtId="0" fontId="20" fillId="0" borderId="17" xfId="0" applyFont="1" applyBorder="1" applyAlignment="1">
      <alignment wrapText="1"/>
    </xf>
    <xf numFmtId="10" fontId="1" fillId="0" borderId="2" xfId="0" applyNumberFormat="1" applyFont="1" applyBorder="1" applyAlignment="1">
      <alignment horizontal="center" vertical="center" wrapText="1"/>
    </xf>
    <xf numFmtId="0" fontId="20" fillId="11" borderId="17" xfId="0" applyFont="1" applyFill="1" applyBorder="1" applyAlignment="1">
      <alignment vertical="center" wrapText="1"/>
    </xf>
    <xf numFmtId="0" fontId="1" fillId="0" borderId="11" xfId="0" applyFont="1" applyBorder="1" applyAlignment="1">
      <alignment horizontal="justify" vertical="center" wrapText="1"/>
    </xf>
    <xf numFmtId="0" fontId="1" fillId="0" borderId="16" xfId="0" applyFont="1" applyBorder="1" applyAlignment="1">
      <alignment horizontal="justify" vertical="center" wrapText="1"/>
    </xf>
    <xf numFmtId="9" fontId="1" fillId="0" borderId="16" xfId="0" applyNumberFormat="1" applyFont="1" applyBorder="1" applyAlignment="1">
      <alignment horizontal="justify" vertical="center" wrapText="1"/>
    </xf>
    <xf numFmtId="10" fontId="1" fillId="0" borderId="16" xfId="0" applyNumberFormat="1" applyFont="1" applyBorder="1" applyAlignment="1">
      <alignment horizontal="justify" vertical="center" wrapText="1"/>
    </xf>
    <xf numFmtId="10" fontId="1" fillId="0" borderId="16" xfId="0" applyNumberFormat="1" applyFont="1" applyBorder="1" applyAlignment="1">
      <alignment horizontal="center" vertical="center" wrapText="1"/>
    </xf>
    <xf numFmtId="0" fontId="1" fillId="0" borderId="7" xfId="0" applyFont="1" applyBorder="1" applyAlignment="1">
      <alignment horizontal="justify" vertical="center" wrapText="1"/>
    </xf>
    <xf numFmtId="9" fontId="1" fillId="0" borderId="11" xfId="0" applyNumberFormat="1" applyFont="1" applyBorder="1" applyAlignment="1">
      <alignment horizontal="justify" vertical="center" wrapText="1"/>
    </xf>
    <xf numFmtId="10" fontId="1" fillId="0" borderId="5" xfId="0" applyNumberFormat="1" applyFont="1" applyBorder="1" applyAlignment="1">
      <alignment horizontal="center" vertical="center" wrapText="1"/>
    </xf>
    <xf numFmtId="9" fontId="1" fillId="0" borderId="12" xfId="0" applyNumberFormat="1" applyFont="1" applyBorder="1" applyAlignment="1">
      <alignment horizontal="justify" vertical="center" wrapText="1"/>
    </xf>
    <xf numFmtId="10" fontId="1" fillId="0" borderId="12" xfId="0" applyNumberFormat="1" applyFont="1" applyBorder="1" applyAlignment="1">
      <alignment horizontal="center" vertical="center" wrapText="1"/>
    </xf>
    <xf numFmtId="0" fontId="1" fillId="0" borderId="10" xfId="0" applyFont="1" applyBorder="1" applyAlignment="1">
      <alignment horizontal="justify" vertical="center" wrapText="1"/>
    </xf>
    <xf numFmtId="0" fontId="20" fillId="0" borderId="17" xfId="0" applyFont="1" applyBorder="1" applyAlignment="1">
      <alignment vertical="center" wrapText="1"/>
    </xf>
    <xf numFmtId="0" fontId="20" fillId="0" borderId="16" xfId="0" applyFont="1" applyBorder="1" applyAlignment="1">
      <alignment horizontal="left" vertical="center" wrapText="1"/>
    </xf>
    <xf numFmtId="10" fontId="1" fillId="0" borderId="5" xfId="0" applyNumberFormat="1" applyFont="1" applyBorder="1" applyAlignment="1">
      <alignment horizontal="justify" vertical="center" wrapText="1"/>
    </xf>
    <xf numFmtId="1" fontId="1" fillId="0" borderId="16" xfId="0" applyNumberFormat="1" applyFont="1" applyBorder="1" applyAlignment="1">
      <alignment horizontal="justify" vertical="center" wrapText="1"/>
    </xf>
    <xf numFmtId="9" fontId="6" fillId="3" borderId="16" xfId="1" applyFont="1" applyFill="1" applyBorder="1" applyAlignment="1">
      <alignment wrapText="1"/>
    </xf>
    <xf numFmtId="0" fontId="5" fillId="3" borderId="16" xfId="0" applyFont="1" applyFill="1" applyBorder="1" applyAlignment="1">
      <alignment wrapText="1"/>
    </xf>
    <xf numFmtId="9" fontId="6" fillId="3" borderId="16" xfId="1" applyFont="1" applyFill="1" applyBorder="1" applyAlignment="1">
      <alignment horizontal="right" wrapText="1"/>
    </xf>
    <xf numFmtId="0" fontId="1" fillId="0" borderId="17" xfId="0" applyFont="1" applyBorder="1" applyAlignment="1">
      <alignment horizontal="justify" vertical="center" wrapText="1"/>
    </xf>
    <xf numFmtId="1" fontId="1" fillId="0" borderId="7" xfId="0" applyNumberFormat="1" applyFont="1" applyBorder="1" applyAlignment="1">
      <alignment horizontal="justify" vertical="center" wrapText="1"/>
    </xf>
    <xf numFmtId="1" fontId="1" fillId="0" borderId="11" xfId="0" applyNumberFormat="1" applyFont="1" applyBorder="1" applyAlignment="1">
      <alignment horizontal="justify" vertical="center" wrapText="1"/>
    </xf>
    <xf numFmtId="0" fontId="4" fillId="0" borderId="12" xfId="0" applyFont="1" applyBorder="1" applyAlignment="1">
      <alignment horizontal="justify" vertical="center" wrapText="1"/>
    </xf>
    <xf numFmtId="1" fontId="4" fillId="0" borderId="12" xfId="0" applyNumberFormat="1" applyFont="1" applyBorder="1" applyAlignment="1">
      <alignment horizontal="justify" vertical="center" wrapText="1"/>
    </xf>
    <xf numFmtId="9" fontId="4" fillId="0" borderId="12" xfId="0" applyNumberFormat="1" applyFont="1" applyBorder="1" applyAlignment="1">
      <alignment horizontal="justify" vertical="center" wrapText="1"/>
    </xf>
    <xf numFmtId="9" fontId="4" fillId="0" borderId="12" xfId="1" applyFont="1" applyBorder="1" applyAlignment="1">
      <alignment horizontal="justify" vertical="center" wrapText="1"/>
    </xf>
    <xf numFmtId="10" fontId="1" fillId="0" borderId="8" xfId="0" applyNumberFormat="1" applyFont="1" applyBorder="1" applyAlignment="1">
      <alignment horizontal="center" vertical="center" wrapText="1"/>
    </xf>
    <xf numFmtId="0" fontId="21" fillId="0" borderId="1" xfId="0" applyFont="1" applyBorder="1" applyAlignment="1">
      <alignment vertical="top" wrapText="1"/>
    </xf>
    <xf numFmtId="0" fontId="22" fillId="0" borderId="1" xfId="0" applyFont="1" applyBorder="1" applyAlignment="1">
      <alignment horizontal="left" vertical="center" wrapText="1"/>
    </xf>
    <xf numFmtId="0" fontId="22" fillId="0" borderId="11" xfId="0" applyFont="1" applyBorder="1" applyAlignment="1">
      <alignment horizontal="left" vertical="center" wrapText="1"/>
    </xf>
    <xf numFmtId="0" fontId="23" fillId="0" borderId="17" xfId="4" applyBorder="1" applyAlignment="1">
      <alignment vertical="center" wrapText="1"/>
    </xf>
    <xf numFmtId="0" fontId="4" fillId="0" borderId="7" xfId="0" applyFont="1" applyBorder="1" applyAlignment="1">
      <alignment horizontal="justify" vertical="center" wrapText="1"/>
    </xf>
    <xf numFmtId="1" fontId="4" fillId="0" borderId="11" xfId="0" applyNumberFormat="1" applyFont="1" applyBorder="1" applyAlignment="1">
      <alignment horizontal="justify" vertical="center" wrapText="1"/>
    </xf>
    <xf numFmtId="0" fontId="4" fillId="0" borderId="11" xfId="0" applyFont="1" applyBorder="1" applyAlignment="1">
      <alignment horizontal="justify" vertical="center" wrapText="1"/>
    </xf>
    <xf numFmtId="10" fontId="4" fillId="0" borderId="5" xfId="0" applyNumberFormat="1" applyFont="1" applyBorder="1" applyAlignment="1">
      <alignment horizontal="center" vertical="center" wrapText="1"/>
    </xf>
    <xf numFmtId="0" fontId="24" fillId="0" borderId="17" xfId="4" applyFont="1" applyBorder="1" applyAlignment="1">
      <alignment vertical="center" wrapText="1"/>
    </xf>
    <xf numFmtId="164" fontId="6" fillId="12" borderId="3" xfId="1" applyNumberFormat="1" applyFont="1" applyFill="1" applyBorder="1" applyAlignment="1">
      <alignment horizontal="right" wrapText="1"/>
    </xf>
    <xf numFmtId="0" fontId="21" fillId="0" borderId="12" xfId="0" applyFont="1" applyBorder="1" applyAlignment="1">
      <alignment vertical="center" wrapText="1"/>
    </xf>
    <xf numFmtId="10" fontId="4" fillId="0" borderId="1" xfId="0" applyNumberFormat="1" applyFont="1" applyBorder="1" applyAlignment="1">
      <alignment horizontal="justify" vertical="center" wrapText="1"/>
    </xf>
    <xf numFmtId="0" fontId="1" fillId="9" borderId="1" xfId="0" applyFont="1" applyFill="1" applyBorder="1" applyAlignment="1">
      <alignment horizontal="justify" vertical="center" wrapText="1"/>
    </xf>
    <xf numFmtId="164" fontId="1" fillId="9" borderId="1" xfId="0" applyNumberFormat="1" applyFont="1" applyFill="1" applyBorder="1" applyAlignment="1">
      <alignment horizontal="justify" vertical="center" wrapText="1"/>
    </xf>
    <xf numFmtId="0" fontId="1" fillId="9" borderId="2" xfId="0" applyFont="1" applyFill="1" applyBorder="1" applyAlignment="1">
      <alignment horizontal="justify" vertical="center" wrapText="1"/>
    </xf>
    <xf numFmtId="164" fontId="4" fillId="9" borderId="1" xfId="0" applyNumberFormat="1" applyFont="1" applyFill="1" applyBorder="1" applyAlignment="1">
      <alignment horizontal="justify" vertical="center" wrapText="1"/>
    </xf>
    <xf numFmtId="10" fontId="4" fillId="9" borderId="1" xfId="0" applyNumberFormat="1" applyFont="1" applyFill="1" applyBorder="1" applyAlignment="1">
      <alignment horizontal="justify" vertical="center" wrapText="1"/>
    </xf>
    <xf numFmtId="164" fontId="4" fillId="9" borderId="2" xfId="1" applyNumberFormat="1" applyFont="1" applyFill="1" applyBorder="1" applyAlignment="1">
      <alignment horizontal="justify" vertical="center" wrapText="1"/>
    </xf>
    <xf numFmtId="164" fontId="4" fillId="9" borderId="1" xfId="1" applyNumberFormat="1" applyFont="1" applyFill="1" applyBorder="1" applyAlignment="1">
      <alignment horizontal="justify" vertical="center" wrapText="1"/>
    </xf>
    <xf numFmtId="164" fontId="18" fillId="9" borderId="0" xfId="0" applyNumberFormat="1" applyFont="1" applyFill="1" applyAlignment="1">
      <alignment horizontal="center" vertical="center"/>
    </xf>
    <xf numFmtId="10" fontId="4" fillId="9" borderId="16" xfId="1" applyNumberFormat="1" applyFont="1" applyFill="1" applyBorder="1" applyAlignment="1">
      <alignment horizontal="justify" vertical="center" wrapText="1"/>
    </xf>
    <xf numFmtId="164" fontId="4" fillId="9" borderId="1" xfId="0" applyNumberFormat="1" applyFont="1" applyFill="1" applyBorder="1" applyAlignment="1">
      <alignment horizontal="center" vertical="center" wrapText="1"/>
    </xf>
    <xf numFmtId="164" fontId="1" fillId="0" borderId="1" xfId="0" applyNumberFormat="1" applyFont="1" applyBorder="1" applyAlignment="1">
      <alignment horizontal="justify" vertical="center" wrapText="1"/>
    </xf>
    <xf numFmtId="164" fontId="1" fillId="0" borderId="11" xfId="0" applyNumberFormat="1" applyFont="1" applyBorder="1" applyAlignment="1">
      <alignment horizontal="justify" vertical="center" wrapText="1"/>
    </xf>
    <xf numFmtId="164" fontId="1" fillId="0" borderId="16" xfId="0" applyNumberFormat="1" applyFont="1" applyBorder="1" applyAlignment="1">
      <alignment horizontal="justify" vertical="center" wrapText="1"/>
    </xf>
    <xf numFmtId="164" fontId="1" fillId="0" borderId="12" xfId="0" applyNumberFormat="1" applyFont="1" applyBorder="1" applyAlignment="1">
      <alignment horizontal="justify" vertical="center" wrapText="1"/>
    </xf>
    <xf numFmtId="1" fontId="1" fillId="9" borderId="1" xfId="0" applyNumberFormat="1" applyFont="1" applyFill="1" applyBorder="1" applyAlignment="1">
      <alignment horizontal="center" vertical="center" wrapText="1"/>
    </xf>
    <xf numFmtId="10" fontId="6" fillId="9" borderId="1" xfId="0" applyNumberFormat="1" applyFont="1" applyFill="1" applyBorder="1" applyAlignment="1">
      <alignment wrapText="1"/>
    </xf>
    <xf numFmtId="10" fontId="8" fillId="2" borderId="1" xfId="0" applyNumberFormat="1" applyFont="1" applyFill="1" applyBorder="1" applyAlignment="1">
      <alignment wrapText="1"/>
    </xf>
    <xf numFmtId="9" fontId="4" fillId="9" borderId="16" xfId="1" applyFont="1" applyFill="1" applyBorder="1" applyAlignment="1">
      <alignment horizontal="justify" vertical="center" wrapText="1"/>
    </xf>
    <xf numFmtId="164" fontId="4" fillId="9" borderId="16" xfId="0" applyNumberFormat="1" applyFont="1" applyFill="1" applyBorder="1" applyAlignment="1">
      <alignment horizontal="center" vertical="center" wrapText="1"/>
    </xf>
    <xf numFmtId="164" fontId="4" fillId="9" borderId="12" xfId="0" applyNumberFormat="1" applyFont="1" applyFill="1" applyBorder="1" applyAlignment="1">
      <alignment horizontal="center" vertical="center" wrapText="1"/>
    </xf>
    <xf numFmtId="0" fontId="25" fillId="9" borderId="16" xfId="0" applyFont="1" applyFill="1" applyBorder="1" applyAlignment="1">
      <alignment vertical="center" wrapText="1"/>
    </xf>
    <xf numFmtId="9" fontId="6" fillId="2" borderId="1" xfId="1" applyFont="1" applyFill="1" applyBorder="1" applyAlignment="1">
      <alignment wrapText="1"/>
    </xf>
    <xf numFmtId="10" fontId="4" fillId="2" borderId="1" xfId="0" applyNumberFormat="1" applyFont="1" applyFill="1" applyBorder="1" applyAlignment="1">
      <alignment horizontal="justify" vertical="center" wrapText="1"/>
    </xf>
    <xf numFmtId="10" fontId="1" fillId="0" borderId="11" xfId="0" applyNumberFormat="1" applyFont="1" applyBorder="1" applyAlignment="1">
      <alignment horizontal="justify" vertical="center" wrapText="1"/>
    </xf>
    <xf numFmtId="10" fontId="1" fillId="0" borderId="12" xfId="0" applyNumberFormat="1" applyFont="1" applyBorder="1" applyAlignment="1">
      <alignment horizontal="justify" vertical="center" wrapText="1"/>
    </xf>
    <xf numFmtId="10" fontId="6" fillId="3" borderId="16" xfId="1" applyNumberFormat="1" applyFont="1" applyFill="1" applyBorder="1" applyAlignment="1">
      <alignment wrapText="1"/>
    </xf>
    <xf numFmtId="10" fontId="4" fillId="0" borderId="12" xfId="0" applyNumberFormat="1" applyFont="1" applyBorder="1" applyAlignment="1">
      <alignment horizontal="justify" vertical="center" wrapText="1"/>
    </xf>
    <xf numFmtId="164" fontId="4" fillId="0" borderId="1" xfId="1" applyNumberFormat="1" applyFont="1" applyBorder="1" applyAlignment="1">
      <alignment horizontal="justify" vertical="center" wrapText="1"/>
    </xf>
    <xf numFmtId="164" fontId="4" fillId="0" borderId="12" xfId="1" applyNumberFormat="1" applyFont="1" applyBorder="1" applyAlignment="1">
      <alignment horizontal="justify" vertical="center" wrapText="1"/>
    </xf>
    <xf numFmtId="10" fontId="26" fillId="0" borderId="1" xfId="0" applyNumberFormat="1" applyFont="1" applyBorder="1" applyAlignment="1">
      <alignment horizontal="justify" vertical="center" wrapText="1"/>
    </xf>
    <xf numFmtId="164" fontId="1" fillId="9" borderId="1" xfId="0" applyNumberFormat="1" applyFont="1" applyFill="1" applyBorder="1" applyAlignment="1">
      <alignment horizontal="center" vertical="center" wrapText="1"/>
    </xf>
    <xf numFmtId="164" fontId="1" fillId="9" borderId="16" xfId="0" applyNumberFormat="1" applyFont="1" applyFill="1" applyBorder="1" applyAlignment="1">
      <alignment horizontal="center" vertical="center" wrapText="1"/>
    </xf>
    <xf numFmtId="1" fontId="4" fillId="9" borderId="11" xfId="0" applyNumberFormat="1" applyFont="1" applyFill="1" applyBorder="1" applyAlignment="1">
      <alignment horizontal="center" vertical="center" wrapText="1"/>
    </xf>
    <xf numFmtId="10" fontId="6" fillId="3" borderId="1" xfId="0" applyNumberFormat="1" applyFont="1" applyFill="1" applyBorder="1" applyAlignment="1">
      <alignment wrapText="1"/>
    </xf>
    <xf numFmtId="164" fontId="1" fillId="0" borderId="1" xfId="1" applyNumberFormat="1" applyFont="1" applyBorder="1" applyAlignment="1">
      <alignment horizontal="justify" vertical="center" wrapText="1"/>
    </xf>
    <xf numFmtId="164" fontId="1" fillId="0" borderId="11" xfId="1" applyNumberFormat="1" applyFont="1" applyBorder="1" applyAlignment="1">
      <alignment horizontal="justify" vertical="center" wrapText="1"/>
    </xf>
    <xf numFmtId="164" fontId="1" fillId="0" borderId="16" xfId="1" applyNumberFormat="1" applyFont="1" applyBorder="1" applyAlignment="1">
      <alignment horizontal="justify" vertical="center" wrapText="1"/>
    </xf>
    <xf numFmtId="164" fontId="1" fillId="0" borderId="12" xfId="1" applyNumberFormat="1" applyFont="1" applyBorder="1" applyAlignment="1">
      <alignment horizontal="justify" vertical="center" wrapText="1"/>
    </xf>
    <xf numFmtId="10" fontId="4" fillId="0" borderId="12" xfId="1" applyNumberFormat="1" applyFont="1" applyBorder="1" applyAlignment="1">
      <alignment horizontal="justify" vertical="center" wrapText="1"/>
    </xf>
    <xf numFmtId="164" fontId="4" fillId="0" borderId="1" xfId="0" applyNumberFormat="1" applyFont="1" applyBorder="1" applyAlignment="1">
      <alignment horizontal="justify" vertical="center" wrapText="1"/>
    </xf>
    <xf numFmtId="164" fontId="18" fillId="9" borderId="1" xfId="0" applyNumberFormat="1" applyFont="1" applyFill="1" applyBorder="1" applyAlignment="1">
      <alignment horizontal="center" vertical="center"/>
    </xf>
    <xf numFmtId="1" fontId="1" fillId="9" borderId="1" xfId="0" applyNumberFormat="1" applyFont="1" applyFill="1" applyBorder="1" applyAlignment="1">
      <alignment horizontal="justify" vertical="center" wrapText="1"/>
    </xf>
    <xf numFmtId="10" fontId="1" fillId="9" borderId="1" xfId="0" applyNumberFormat="1" applyFont="1" applyFill="1" applyBorder="1" applyAlignment="1">
      <alignment horizontal="justify" vertical="center" wrapText="1"/>
    </xf>
    <xf numFmtId="10" fontId="1" fillId="9" borderId="1" xfId="0" applyNumberFormat="1" applyFont="1" applyFill="1" applyBorder="1" applyAlignment="1">
      <alignment horizontal="center" vertical="center" wrapText="1"/>
    </xf>
    <xf numFmtId="0" fontId="14" fillId="0" borderId="0" xfId="0" applyFont="1" applyAlignment="1">
      <alignment vertical="center" wrapText="1"/>
    </xf>
    <xf numFmtId="0" fontId="14" fillId="11" borderId="17" xfId="0" applyFont="1" applyFill="1" applyBorder="1" applyAlignment="1">
      <alignmen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9" borderId="1" xfId="0" applyFont="1" applyFill="1" applyBorder="1" applyAlignment="1">
      <alignment horizontal="justify" vertical="center" wrapText="1"/>
    </xf>
    <xf numFmtId="0" fontId="15" fillId="9" borderId="1" xfId="0" applyFont="1" applyFill="1" applyBorder="1" applyAlignment="1">
      <alignment horizontal="justify"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 fillId="9" borderId="1" xfId="0" applyFont="1" applyFill="1" applyBorder="1" applyAlignment="1">
      <alignment horizontal="left" vertical="top"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cellXfs>
  <cellStyles count="5">
    <cellStyle name="Hyperlink" xfId="4"/>
    <cellStyle name="Incorrecto" xfId="2" builtinId="27"/>
    <cellStyle name="Millares [0] 2"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298986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g/personal/miguel_cardozo_gobiernobogota_gov_co/Em3Cl6hCPQhDioiu_JLgoPYBkPVfsju4ScZS7Z6vKKn1PQ?e=Q2RSJ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3"/>
  <sheetViews>
    <sheetView tabSelected="1" zoomScale="60" zoomScaleNormal="60" workbookViewId="0">
      <selection activeCell="G11" sqref="G11"/>
    </sheetView>
  </sheetViews>
  <sheetFormatPr baseColWidth="10" defaultColWidth="10.85546875" defaultRowHeight="15" x14ac:dyDescent="0.25"/>
  <cols>
    <col min="1" max="1" width="4.140625" style="1" customWidth="1"/>
    <col min="2" max="2" width="25.5703125" style="1" customWidth="1"/>
    <col min="3" max="3" width="13.85546875" style="1" customWidth="1"/>
    <col min="4" max="4" width="8.140625" style="1" customWidth="1"/>
    <col min="5" max="5" width="44.28515625" style="1" bestFit="1" customWidth="1"/>
    <col min="6" max="6" width="10.85546875" style="1" customWidth="1"/>
    <col min="7" max="7" width="24.42578125" style="1" customWidth="1"/>
    <col min="8" max="8" width="23.5703125" style="1" customWidth="1"/>
    <col min="9" max="9" width="13.42578125" style="1" customWidth="1"/>
    <col min="10" max="10" width="18.42578125" style="1" customWidth="1"/>
    <col min="11" max="11" width="15.85546875" style="1" customWidth="1"/>
    <col min="12" max="15" width="7.28515625" style="1" customWidth="1"/>
    <col min="16" max="16" width="22.5703125" style="1" customWidth="1"/>
    <col min="17" max="17" width="17.85546875" style="1" customWidth="1"/>
    <col min="18" max="18" width="19.7109375" style="1" customWidth="1"/>
    <col min="19" max="19" width="21.7109375" style="1" customWidth="1"/>
    <col min="20" max="21" width="25.42578125" style="1" customWidth="1"/>
    <col min="22" max="23" width="16.5703125" style="1" hidden="1" customWidth="1"/>
    <col min="24" max="24" width="16.5703125" style="85" hidden="1" customWidth="1"/>
    <col min="25" max="25" width="40.28515625" style="1" hidden="1" customWidth="1"/>
    <col min="26" max="29" width="16.5703125" style="1" hidden="1" customWidth="1"/>
    <col min="30" max="30" width="33.42578125" style="1" hidden="1" customWidth="1"/>
    <col min="31" max="34" width="16.5703125" style="1" hidden="1" customWidth="1"/>
    <col min="35" max="35" width="43.7109375" style="1" hidden="1" customWidth="1"/>
    <col min="36" max="36" width="16.5703125" style="1" hidden="1" customWidth="1"/>
    <col min="37" max="38" width="22" style="1" customWidth="1"/>
    <col min="39" max="39" width="16.5703125" style="1" customWidth="1"/>
    <col min="40" max="40" width="34.85546875" style="1" customWidth="1"/>
    <col min="41" max="43" width="16.5703125" style="1" customWidth="1"/>
    <col min="44" max="44" width="21.5703125" style="85" customWidth="1"/>
    <col min="45" max="45" width="39.42578125" style="1" customWidth="1"/>
    <col min="46" max="16384" width="10.85546875" style="1"/>
  </cols>
  <sheetData>
    <row r="1" spans="1:45" s="28" customFormat="1" ht="70.5" customHeight="1" x14ac:dyDescent="0.25">
      <c r="A1" s="196" t="s">
        <v>0</v>
      </c>
      <c r="B1" s="197"/>
      <c r="C1" s="197"/>
      <c r="D1" s="197"/>
      <c r="E1" s="197"/>
      <c r="F1" s="197"/>
      <c r="G1" s="197"/>
      <c r="H1" s="197"/>
      <c r="I1" s="197"/>
      <c r="J1" s="197"/>
      <c r="K1" s="197"/>
      <c r="L1" s="201" t="s">
        <v>1</v>
      </c>
      <c r="M1" s="201"/>
      <c r="N1" s="201"/>
      <c r="O1" s="201"/>
      <c r="P1" s="201"/>
      <c r="X1" s="81"/>
      <c r="AR1" s="81"/>
    </row>
    <row r="2" spans="1:45" s="30" customFormat="1" ht="23.45" customHeight="1" x14ac:dyDescent="0.25">
      <c r="A2" s="199" t="s">
        <v>2</v>
      </c>
      <c r="B2" s="200"/>
      <c r="C2" s="200"/>
      <c r="D2" s="200"/>
      <c r="E2" s="200"/>
      <c r="F2" s="200"/>
      <c r="G2" s="200"/>
      <c r="H2" s="200"/>
      <c r="I2" s="200"/>
      <c r="J2" s="200"/>
      <c r="K2" s="200"/>
      <c r="L2" s="29"/>
      <c r="M2" s="29"/>
      <c r="N2" s="29"/>
      <c r="O2" s="29"/>
      <c r="P2" s="29"/>
      <c r="X2" s="82"/>
      <c r="AR2" s="82"/>
    </row>
    <row r="3" spans="1:45" s="28" customFormat="1" x14ac:dyDescent="0.25">
      <c r="X3" s="81"/>
      <c r="AR3" s="81"/>
    </row>
    <row r="4" spans="1:45" s="28" customFormat="1" ht="29.1" customHeight="1" x14ac:dyDescent="0.25">
      <c r="F4" s="188" t="s">
        <v>3</v>
      </c>
      <c r="G4" s="189"/>
      <c r="H4" s="189"/>
      <c r="I4" s="189"/>
      <c r="J4" s="189"/>
      <c r="K4" s="190"/>
      <c r="X4" s="81"/>
      <c r="AR4" s="81"/>
    </row>
    <row r="5" spans="1:45" s="28" customFormat="1" ht="15" customHeight="1" x14ac:dyDescent="0.25">
      <c r="F5" s="2" t="s">
        <v>4</v>
      </c>
      <c r="G5" s="2" t="s">
        <v>5</v>
      </c>
      <c r="H5" s="188" t="s">
        <v>6</v>
      </c>
      <c r="I5" s="189"/>
      <c r="J5" s="189"/>
      <c r="K5" s="190"/>
      <c r="X5" s="81"/>
      <c r="AR5" s="81"/>
    </row>
    <row r="6" spans="1:45" s="28" customFormat="1" x14ac:dyDescent="0.25">
      <c r="F6" s="31">
        <v>1</v>
      </c>
      <c r="G6" s="31" t="s">
        <v>7</v>
      </c>
      <c r="H6" s="191" t="s">
        <v>8</v>
      </c>
      <c r="I6" s="191"/>
      <c r="J6" s="191"/>
      <c r="K6" s="191"/>
      <c r="X6" s="81"/>
      <c r="AR6" s="81"/>
    </row>
    <row r="7" spans="1:45" s="28" customFormat="1" ht="61.5" customHeight="1" x14ac:dyDescent="0.25">
      <c r="F7" s="31">
        <v>2</v>
      </c>
      <c r="G7" s="31" t="s">
        <v>9</v>
      </c>
      <c r="H7" s="192" t="s">
        <v>10</v>
      </c>
      <c r="I7" s="191"/>
      <c r="J7" s="191"/>
      <c r="K7" s="191"/>
      <c r="X7" s="81"/>
      <c r="AR7" s="81"/>
    </row>
    <row r="8" spans="1:45" s="28" customFormat="1" ht="51" customHeight="1" x14ac:dyDescent="0.25">
      <c r="F8" s="31">
        <v>3</v>
      </c>
      <c r="G8" s="31" t="s">
        <v>11</v>
      </c>
      <c r="H8" s="191" t="s">
        <v>305</v>
      </c>
      <c r="I8" s="191"/>
      <c r="J8" s="191"/>
      <c r="K8" s="191"/>
      <c r="X8" s="81"/>
      <c r="AR8" s="81"/>
    </row>
    <row r="9" spans="1:45" s="28" customFormat="1" ht="51" customHeight="1" x14ac:dyDescent="0.25">
      <c r="F9" s="31">
        <v>4</v>
      </c>
      <c r="G9" s="31" t="s">
        <v>269</v>
      </c>
      <c r="H9" s="193" t="s">
        <v>306</v>
      </c>
      <c r="I9" s="194"/>
      <c r="J9" s="194"/>
      <c r="K9" s="195"/>
      <c r="X9" s="81"/>
      <c r="AR9" s="81"/>
    </row>
    <row r="10" spans="1:45" s="28" customFormat="1" ht="51" customHeight="1" x14ac:dyDescent="0.25">
      <c r="F10" s="31">
        <v>5</v>
      </c>
      <c r="G10" s="31" t="s">
        <v>349</v>
      </c>
      <c r="H10" s="197" t="s">
        <v>345</v>
      </c>
      <c r="I10" s="197"/>
      <c r="J10" s="197"/>
      <c r="K10" s="197"/>
      <c r="X10" s="81"/>
      <c r="AR10" s="81"/>
    </row>
    <row r="11" spans="1:45" s="28" customFormat="1" x14ac:dyDescent="0.25">
      <c r="X11" s="81"/>
      <c r="AR11" s="81"/>
    </row>
    <row r="12" spans="1:45" ht="14.45" customHeight="1" x14ac:dyDescent="0.25">
      <c r="A12" s="187" t="s">
        <v>12</v>
      </c>
      <c r="B12" s="187"/>
      <c r="C12" s="187" t="s">
        <v>13</v>
      </c>
      <c r="D12" s="187" t="s">
        <v>14</v>
      </c>
      <c r="E12" s="187"/>
      <c r="F12" s="187"/>
      <c r="G12" s="198" t="s">
        <v>15</v>
      </c>
      <c r="H12" s="198"/>
      <c r="I12" s="198"/>
      <c r="J12" s="198"/>
      <c r="K12" s="198"/>
      <c r="L12" s="198"/>
      <c r="M12" s="198"/>
      <c r="N12" s="198"/>
      <c r="O12" s="198"/>
      <c r="P12" s="198"/>
      <c r="Q12" s="198"/>
      <c r="R12" s="187" t="s">
        <v>16</v>
      </c>
      <c r="S12" s="187"/>
      <c r="T12" s="187"/>
      <c r="U12" s="187"/>
      <c r="V12" s="202" t="s">
        <v>17</v>
      </c>
      <c r="W12" s="203"/>
      <c r="X12" s="203"/>
      <c r="Y12" s="203"/>
      <c r="Z12" s="204"/>
      <c r="AA12" s="208" t="s">
        <v>18</v>
      </c>
      <c r="AB12" s="209"/>
      <c r="AC12" s="209"/>
      <c r="AD12" s="209"/>
      <c r="AE12" s="210"/>
      <c r="AF12" s="214" t="s">
        <v>19</v>
      </c>
      <c r="AG12" s="215"/>
      <c r="AH12" s="215"/>
      <c r="AI12" s="215"/>
      <c r="AJ12" s="216"/>
      <c r="AK12" s="220" t="s">
        <v>20</v>
      </c>
      <c r="AL12" s="221"/>
      <c r="AM12" s="221"/>
      <c r="AN12" s="221"/>
      <c r="AO12" s="222"/>
      <c r="AP12" s="226" t="s">
        <v>21</v>
      </c>
      <c r="AQ12" s="227"/>
      <c r="AR12" s="227"/>
      <c r="AS12" s="228"/>
    </row>
    <row r="13" spans="1:45" ht="14.45" customHeight="1" x14ac:dyDescent="0.25">
      <c r="A13" s="187"/>
      <c r="B13" s="187"/>
      <c r="C13" s="187"/>
      <c r="D13" s="187"/>
      <c r="E13" s="187"/>
      <c r="F13" s="187"/>
      <c r="G13" s="198"/>
      <c r="H13" s="198"/>
      <c r="I13" s="198"/>
      <c r="J13" s="198"/>
      <c r="K13" s="198"/>
      <c r="L13" s="198"/>
      <c r="M13" s="198"/>
      <c r="N13" s="198"/>
      <c r="O13" s="198"/>
      <c r="P13" s="198"/>
      <c r="Q13" s="198"/>
      <c r="R13" s="187"/>
      <c r="S13" s="187"/>
      <c r="T13" s="187"/>
      <c r="U13" s="187"/>
      <c r="V13" s="205"/>
      <c r="W13" s="206"/>
      <c r="X13" s="206"/>
      <c r="Y13" s="206"/>
      <c r="Z13" s="207"/>
      <c r="AA13" s="211"/>
      <c r="AB13" s="212"/>
      <c r="AC13" s="212"/>
      <c r="AD13" s="212"/>
      <c r="AE13" s="213"/>
      <c r="AF13" s="217"/>
      <c r="AG13" s="218"/>
      <c r="AH13" s="218"/>
      <c r="AI13" s="218"/>
      <c r="AJ13" s="219"/>
      <c r="AK13" s="223"/>
      <c r="AL13" s="224"/>
      <c r="AM13" s="224"/>
      <c r="AN13" s="224"/>
      <c r="AO13" s="225"/>
      <c r="AP13" s="229"/>
      <c r="AQ13" s="230"/>
      <c r="AR13" s="230"/>
      <c r="AS13" s="231"/>
    </row>
    <row r="14" spans="1:45" ht="45.75" thickBot="1" x14ac:dyDescent="0.3">
      <c r="A14" s="2" t="s">
        <v>22</v>
      </c>
      <c r="B14" s="2" t="s">
        <v>23</v>
      </c>
      <c r="C14" s="187"/>
      <c r="D14" s="2" t="s">
        <v>24</v>
      </c>
      <c r="E14" s="2" t="s">
        <v>25</v>
      </c>
      <c r="F14" s="2" t="s">
        <v>26</v>
      </c>
      <c r="G14" s="17" t="s">
        <v>27</v>
      </c>
      <c r="H14" s="17" t="s">
        <v>28</v>
      </c>
      <c r="I14" s="17" t="s">
        <v>29</v>
      </c>
      <c r="J14" s="17" t="s">
        <v>30</v>
      </c>
      <c r="K14" s="17" t="s">
        <v>31</v>
      </c>
      <c r="L14" s="17" t="s">
        <v>32</v>
      </c>
      <c r="M14" s="17" t="s">
        <v>33</v>
      </c>
      <c r="N14" s="17" t="s">
        <v>34</v>
      </c>
      <c r="O14" s="17" t="s">
        <v>35</v>
      </c>
      <c r="P14" s="17" t="s">
        <v>36</v>
      </c>
      <c r="Q14" s="17" t="s">
        <v>37</v>
      </c>
      <c r="R14" s="2" t="s">
        <v>38</v>
      </c>
      <c r="S14" s="2" t="s">
        <v>39</v>
      </c>
      <c r="T14" s="2" t="s">
        <v>40</v>
      </c>
      <c r="U14" s="2" t="s">
        <v>41</v>
      </c>
      <c r="V14" s="3" t="s">
        <v>42</v>
      </c>
      <c r="W14" s="3" t="s">
        <v>43</v>
      </c>
      <c r="X14" s="3" t="s">
        <v>44</v>
      </c>
      <c r="Y14" s="3" t="s">
        <v>45</v>
      </c>
      <c r="Z14" s="3" t="s">
        <v>46</v>
      </c>
      <c r="AA14" s="20" t="s">
        <v>42</v>
      </c>
      <c r="AB14" s="20" t="s">
        <v>43</v>
      </c>
      <c r="AC14" s="20" t="s">
        <v>44</v>
      </c>
      <c r="AD14" s="20" t="s">
        <v>45</v>
      </c>
      <c r="AE14" s="20" t="s">
        <v>46</v>
      </c>
      <c r="AF14" s="21" t="s">
        <v>42</v>
      </c>
      <c r="AG14" s="21" t="s">
        <v>43</v>
      </c>
      <c r="AH14" s="21" t="s">
        <v>44</v>
      </c>
      <c r="AI14" s="21" t="s">
        <v>45</v>
      </c>
      <c r="AJ14" s="21" t="s">
        <v>46</v>
      </c>
      <c r="AK14" s="22" t="s">
        <v>42</v>
      </c>
      <c r="AL14" s="22" t="s">
        <v>43</v>
      </c>
      <c r="AM14" s="22" t="s">
        <v>44</v>
      </c>
      <c r="AN14" s="22" t="s">
        <v>45</v>
      </c>
      <c r="AO14" s="22" t="s">
        <v>46</v>
      </c>
      <c r="AP14" s="4" t="s">
        <v>42</v>
      </c>
      <c r="AQ14" s="4" t="s">
        <v>43</v>
      </c>
      <c r="AR14" s="4" t="s">
        <v>44</v>
      </c>
      <c r="AS14" s="4" t="s">
        <v>45</v>
      </c>
    </row>
    <row r="15" spans="1:45" s="26" customFormat="1" ht="300" x14ac:dyDescent="0.25">
      <c r="A15" s="19">
        <v>4</v>
      </c>
      <c r="B15" s="18" t="s">
        <v>47</v>
      </c>
      <c r="C15" s="19" t="s">
        <v>48</v>
      </c>
      <c r="D15" s="23" t="s">
        <v>49</v>
      </c>
      <c r="E15" s="18" t="s">
        <v>50</v>
      </c>
      <c r="F15" s="18" t="s">
        <v>51</v>
      </c>
      <c r="G15" s="18" t="s">
        <v>52</v>
      </c>
      <c r="H15" s="32" t="s">
        <v>53</v>
      </c>
      <c r="I15" s="33" t="s">
        <v>54</v>
      </c>
      <c r="J15" s="34" t="s">
        <v>55</v>
      </c>
      <c r="K15" s="45" t="s">
        <v>56</v>
      </c>
      <c r="L15" s="40">
        <v>0</v>
      </c>
      <c r="M15" s="40">
        <v>0.02</v>
      </c>
      <c r="N15" s="40">
        <v>0.05</v>
      </c>
      <c r="O15" s="40">
        <v>0.1</v>
      </c>
      <c r="P15" s="40">
        <v>0.1</v>
      </c>
      <c r="Q15" s="46" t="s">
        <v>57</v>
      </c>
      <c r="R15" s="51" t="s">
        <v>58</v>
      </c>
      <c r="S15" s="39" t="s">
        <v>59</v>
      </c>
      <c r="T15" s="45" t="s">
        <v>60</v>
      </c>
      <c r="U15" s="57" t="s">
        <v>61</v>
      </c>
      <c r="V15" s="77">
        <f t="shared" ref="V15:V30" si="0">L15</f>
        <v>0</v>
      </c>
      <c r="W15" s="78" t="s">
        <v>62</v>
      </c>
      <c r="X15" s="19" t="s">
        <v>62</v>
      </c>
      <c r="Y15" s="18" t="s">
        <v>63</v>
      </c>
      <c r="Z15" s="18" t="s">
        <v>62</v>
      </c>
      <c r="AA15" s="77">
        <f t="shared" ref="AA15:AA30" si="1">M15</f>
        <v>0.02</v>
      </c>
      <c r="AB15" s="140">
        <v>3.2000000000000001E-2</v>
      </c>
      <c r="AC15" s="79">
        <f>IF(AB15/AA15&gt;100%,100%,AB15/AA15)</f>
        <v>1</v>
      </c>
      <c r="AD15" s="101" t="s">
        <v>64</v>
      </c>
      <c r="AE15" s="18" t="s">
        <v>65</v>
      </c>
      <c r="AF15" s="77">
        <f t="shared" ref="AF15:AF30" si="2">N15</f>
        <v>0.05</v>
      </c>
      <c r="AG15" s="149">
        <v>9.8000000000000004E-2</v>
      </c>
      <c r="AH15" s="79">
        <f>IF(AG15/AF15&gt;100%,100%,AG15/AF15)</f>
        <v>1</v>
      </c>
      <c r="AI15" s="18" t="s">
        <v>270</v>
      </c>
      <c r="AJ15" s="18" t="s">
        <v>271</v>
      </c>
      <c r="AK15" s="77">
        <f t="shared" ref="AK15:AK30" si="3">O15</f>
        <v>0.1</v>
      </c>
      <c r="AL15" s="173">
        <v>0.17100000000000001</v>
      </c>
      <c r="AM15" s="79">
        <f>IF(AL15/AK15&gt;100%,100%,AL15/AK15)</f>
        <v>1</v>
      </c>
      <c r="AN15" s="18" t="s">
        <v>324</v>
      </c>
      <c r="AO15" s="18" t="s">
        <v>334</v>
      </c>
      <c r="AP15" s="77">
        <f t="shared" ref="AP15:AP30" si="4">P15</f>
        <v>0.1</v>
      </c>
      <c r="AQ15" s="179">
        <f>AL15</f>
        <v>0.17100000000000001</v>
      </c>
      <c r="AR15" s="83">
        <f>IF(AQ15/AP15&gt;100%,100%,AQ15/AP15)</f>
        <v>1</v>
      </c>
      <c r="AS15" s="18" t="s">
        <v>336</v>
      </c>
    </row>
    <row r="16" spans="1:45" s="26" customFormat="1" ht="120" x14ac:dyDescent="0.25">
      <c r="A16" s="19">
        <v>4</v>
      </c>
      <c r="B16" s="18" t="s">
        <v>47</v>
      </c>
      <c r="C16" s="19" t="s">
        <v>66</v>
      </c>
      <c r="D16" s="23" t="s">
        <v>67</v>
      </c>
      <c r="E16" s="18" t="s">
        <v>68</v>
      </c>
      <c r="F16" s="18" t="s">
        <v>51</v>
      </c>
      <c r="G16" s="18" t="s">
        <v>69</v>
      </c>
      <c r="H16" s="35" t="s">
        <v>70</v>
      </c>
      <c r="I16" s="36">
        <v>0.6</v>
      </c>
      <c r="J16" s="37" t="s">
        <v>55</v>
      </c>
      <c r="K16" s="45" t="s">
        <v>56</v>
      </c>
      <c r="L16" s="47">
        <v>0.12</v>
      </c>
      <c r="M16" s="47">
        <v>0.35</v>
      </c>
      <c r="N16" s="47">
        <v>0.51</v>
      </c>
      <c r="O16" s="47">
        <v>0.72</v>
      </c>
      <c r="P16" s="47">
        <v>0.72</v>
      </c>
      <c r="Q16" s="48" t="s">
        <v>71</v>
      </c>
      <c r="R16" s="52" t="s">
        <v>72</v>
      </c>
      <c r="S16" s="35" t="s">
        <v>73</v>
      </c>
      <c r="T16" s="45" t="s">
        <v>60</v>
      </c>
      <c r="U16" s="49" t="s">
        <v>61</v>
      </c>
      <c r="V16" s="77">
        <f t="shared" si="0"/>
        <v>0.12</v>
      </c>
      <c r="W16" s="79">
        <v>0.48</v>
      </c>
      <c r="X16" s="83">
        <f t="shared" ref="X16:X30" si="5">IF(W16/V16&gt;100%,100%,W16/V16)</f>
        <v>1</v>
      </c>
      <c r="Y16" s="18" t="s">
        <v>74</v>
      </c>
      <c r="Z16" s="18" t="s">
        <v>75</v>
      </c>
      <c r="AA16" s="77">
        <f t="shared" si="1"/>
        <v>0.35</v>
      </c>
      <c r="AB16" s="140">
        <v>0.63200000000000001</v>
      </c>
      <c r="AC16" s="79">
        <f>IF(AB16/AA16&gt;100%,100%,AB16/AA16)</f>
        <v>1</v>
      </c>
      <c r="AD16" s="94" t="s">
        <v>76</v>
      </c>
      <c r="AE16" s="96" t="s">
        <v>65</v>
      </c>
      <c r="AF16" s="77">
        <f t="shared" si="2"/>
        <v>0.51</v>
      </c>
      <c r="AG16" s="149">
        <v>0.63319999999999999</v>
      </c>
      <c r="AH16" s="79">
        <f t="shared" ref="AH16:AH30" si="6">IF(AG16/AF16&gt;100%,100%,AG16/AF16)</f>
        <v>1</v>
      </c>
      <c r="AI16" s="18" t="s">
        <v>272</v>
      </c>
      <c r="AJ16" s="18" t="s">
        <v>273</v>
      </c>
      <c r="AK16" s="77">
        <f t="shared" si="3"/>
        <v>0.72</v>
      </c>
      <c r="AL16" s="173">
        <v>0.85409999999999997</v>
      </c>
      <c r="AM16" s="79">
        <f t="shared" ref="AM16:AM30" si="7">IF(AL16/AK16&gt;100%,100%,AL16/AK16)</f>
        <v>1</v>
      </c>
      <c r="AN16" s="18" t="s">
        <v>307</v>
      </c>
      <c r="AO16" s="18" t="s">
        <v>335</v>
      </c>
      <c r="AP16" s="77">
        <f>P16</f>
        <v>0.72</v>
      </c>
      <c r="AQ16" s="179">
        <f>AL16</f>
        <v>0.85409999999999997</v>
      </c>
      <c r="AR16" s="83">
        <f t="shared" ref="AR16:AR30" si="8">IF(AQ16/AP16&gt;100%,100%,AQ16/AP16)</f>
        <v>1</v>
      </c>
      <c r="AS16" s="18" t="s">
        <v>336</v>
      </c>
    </row>
    <row r="17" spans="1:45" s="26" customFormat="1" ht="150" x14ac:dyDescent="0.25">
      <c r="A17" s="19">
        <v>4</v>
      </c>
      <c r="B17" s="18" t="s">
        <v>47</v>
      </c>
      <c r="C17" s="19" t="s">
        <v>66</v>
      </c>
      <c r="D17" s="23" t="s">
        <v>77</v>
      </c>
      <c r="E17" s="18" t="s">
        <v>78</v>
      </c>
      <c r="F17" s="18" t="s">
        <v>51</v>
      </c>
      <c r="G17" s="18" t="s">
        <v>79</v>
      </c>
      <c r="H17" s="35" t="s">
        <v>80</v>
      </c>
      <c r="I17" s="36">
        <v>0.6</v>
      </c>
      <c r="J17" s="37" t="s">
        <v>55</v>
      </c>
      <c r="K17" s="45" t="s">
        <v>56</v>
      </c>
      <c r="L17" s="40">
        <v>0.12</v>
      </c>
      <c r="M17" s="40">
        <v>0.3</v>
      </c>
      <c r="N17" s="40">
        <v>0.49</v>
      </c>
      <c r="O17" s="40">
        <v>0.7</v>
      </c>
      <c r="P17" s="40">
        <v>0.7</v>
      </c>
      <c r="Q17" s="48" t="s">
        <v>71</v>
      </c>
      <c r="R17" s="52" t="s">
        <v>72</v>
      </c>
      <c r="S17" s="35" t="s">
        <v>73</v>
      </c>
      <c r="T17" s="45" t="s">
        <v>60</v>
      </c>
      <c r="U17" s="49" t="s">
        <v>61</v>
      </c>
      <c r="V17" s="77">
        <f t="shared" si="0"/>
        <v>0.12</v>
      </c>
      <c r="W17" s="79">
        <v>0.75700000000000001</v>
      </c>
      <c r="X17" s="83">
        <f t="shared" si="5"/>
        <v>1</v>
      </c>
      <c r="Y17" s="18" t="s">
        <v>81</v>
      </c>
      <c r="Z17" s="18" t="s">
        <v>75</v>
      </c>
      <c r="AA17" s="77">
        <f t="shared" si="1"/>
        <v>0.3</v>
      </c>
      <c r="AB17" s="140">
        <v>0.80500000000000005</v>
      </c>
      <c r="AC17" s="79">
        <f t="shared" ref="AC17:AC30" si="9">IF(AB17/AA17&gt;100%,100%,AB17/AA17)</f>
        <v>1</v>
      </c>
      <c r="AD17" s="93" t="s">
        <v>81</v>
      </c>
      <c r="AE17" s="18" t="s">
        <v>65</v>
      </c>
      <c r="AF17" s="77">
        <f t="shared" si="2"/>
        <v>0.49</v>
      </c>
      <c r="AG17" s="149">
        <v>0.38500000000000001</v>
      </c>
      <c r="AH17" s="79">
        <f t="shared" si="6"/>
        <v>0.7857142857142857</v>
      </c>
      <c r="AI17" s="18" t="s">
        <v>274</v>
      </c>
      <c r="AJ17" s="18" t="s">
        <v>273</v>
      </c>
      <c r="AK17" s="77">
        <f t="shared" si="3"/>
        <v>0.7</v>
      </c>
      <c r="AL17" s="173">
        <v>0.41599999999999998</v>
      </c>
      <c r="AM17" s="79">
        <f t="shared" si="7"/>
        <v>0.59428571428571431</v>
      </c>
      <c r="AN17" s="18" t="s">
        <v>309</v>
      </c>
      <c r="AO17" s="18" t="s">
        <v>335</v>
      </c>
      <c r="AP17" s="77">
        <f t="shared" si="4"/>
        <v>0.7</v>
      </c>
      <c r="AQ17" s="179">
        <f>AL17</f>
        <v>0.41599999999999998</v>
      </c>
      <c r="AR17" s="83">
        <f t="shared" si="8"/>
        <v>0.59428571428571431</v>
      </c>
      <c r="AS17" s="18" t="s">
        <v>337</v>
      </c>
    </row>
    <row r="18" spans="1:45" s="26" customFormat="1" ht="150" x14ac:dyDescent="0.25">
      <c r="A18" s="19">
        <v>4</v>
      </c>
      <c r="B18" s="18" t="s">
        <v>47</v>
      </c>
      <c r="C18" s="19" t="s">
        <v>66</v>
      </c>
      <c r="D18" s="23" t="s">
        <v>82</v>
      </c>
      <c r="E18" s="18" t="s">
        <v>83</v>
      </c>
      <c r="F18" s="18" t="s">
        <v>51</v>
      </c>
      <c r="G18" s="18" t="s">
        <v>84</v>
      </c>
      <c r="H18" s="35" t="s">
        <v>85</v>
      </c>
      <c r="I18" s="38">
        <v>0.96489999999999998</v>
      </c>
      <c r="J18" s="37" t="s">
        <v>55</v>
      </c>
      <c r="K18" s="45" t="s">
        <v>56</v>
      </c>
      <c r="L18" s="40">
        <v>0.25</v>
      </c>
      <c r="M18" s="40">
        <v>0.5</v>
      </c>
      <c r="N18" s="40">
        <v>0.7</v>
      </c>
      <c r="O18" s="60">
        <v>0.98499999999999999</v>
      </c>
      <c r="P18" s="60">
        <v>0.98499999999999999</v>
      </c>
      <c r="Q18" s="48" t="s">
        <v>71</v>
      </c>
      <c r="R18" s="52" t="s">
        <v>72</v>
      </c>
      <c r="S18" s="35" t="s">
        <v>73</v>
      </c>
      <c r="T18" s="45" t="s">
        <v>60</v>
      </c>
      <c r="U18" s="49" t="s">
        <v>61</v>
      </c>
      <c r="V18" s="77">
        <f t="shared" si="0"/>
        <v>0.25</v>
      </c>
      <c r="W18" s="79">
        <v>0.127</v>
      </c>
      <c r="X18" s="83">
        <f t="shared" si="5"/>
        <v>0.50800000000000001</v>
      </c>
      <c r="Y18" s="18" t="s">
        <v>86</v>
      </c>
      <c r="Z18" s="18" t="s">
        <v>87</v>
      </c>
      <c r="AA18" s="77">
        <f t="shared" si="1"/>
        <v>0.5</v>
      </c>
      <c r="AB18" s="140">
        <v>0.5887</v>
      </c>
      <c r="AC18" s="95">
        <f t="shared" si="9"/>
        <v>1</v>
      </c>
      <c r="AD18" s="98" t="s">
        <v>86</v>
      </c>
      <c r="AE18" s="96" t="s">
        <v>65</v>
      </c>
      <c r="AF18" s="77">
        <f t="shared" si="2"/>
        <v>0.7</v>
      </c>
      <c r="AG18" s="149">
        <v>0.127</v>
      </c>
      <c r="AH18" s="79">
        <f t="shared" si="6"/>
        <v>0.18142857142857144</v>
      </c>
      <c r="AI18" s="18" t="s">
        <v>275</v>
      </c>
      <c r="AJ18" s="18" t="s">
        <v>276</v>
      </c>
      <c r="AK18" s="77">
        <f t="shared" si="3"/>
        <v>0.98499999999999999</v>
      </c>
      <c r="AL18" s="173">
        <v>0.98</v>
      </c>
      <c r="AM18" s="79">
        <f t="shared" si="7"/>
        <v>0.99492385786802029</v>
      </c>
      <c r="AN18" s="18" t="s">
        <v>310</v>
      </c>
      <c r="AO18" s="18" t="s">
        <v>311</v>
      </c>
      <c r="AP18" s="77">
        <f t="shared" si="4"/>
        <v>0.98499999999999999</v>
      </c>
      <c r="AQ18" s="179">
        <f>AL18</f>
        <v>0.98</v>
      </c>
      <c r="AR18" s="83">
        <f t="shared" si="8"/>
        <v>0.99492385786802029</v>
      </c>
      <c r="AS18" s="183" t="s">
        <v>338</v>
      </c>
    </row>
    <row r="19" spans="1:45" s="26" customFormat="1" ht="120" x14ac:dyDescent="0.25">
      <c r="A19" s="19">
        <v>4</v>
      </c>
      <c r="B19" s="18" t="s">
        <v>47</v>
      </c>
      <c r="C19" s="19" t="s">
        <v>66</v>
      </c>
      <c r="D19" s="23" t="s">
        <v>88</v>
      </c>
      <c r="E19" s="18" t="s">
        <v>89</v>
      </c>
      <c r="F19" s="18" t="s">
        <v>51</v>
      </c>
      <c r="G19" s="18" t="s">
        <v>90</v>
      </c>
      <c r="H19" s="39" t="s">
        <v>91</v>
      </c>
      <c r="I19" s="40">
        <v>0.25</v>
      </c>
      <c r="J19" s="41" t="s">
        <v>55</v>
      </c>
      <c r="K19" s="45" t="s">
        <v>56</v>
      </c>
      <c r="L19" s="40">
        <v>0.08</v>
      </c>
      <c r="M19" s="40">
        <v>0.2</v>
      </c>
      <c r="N19" s="40">
        <v>0.3</v>
      </c>
      <c r="O19" s="40">
        <v>0.55000000000000004</v>
      </c>
      <c r="P19" s="40">
        <v>0.55000000000000004</v>
      </c>
      <c r="Q19" s="46" t="s">
        <v>71</v>
      </c>
      <c r="R19" s="51" t="s">
        <v>72</v>
      </c>
      <c r="S19" s="35" t="s">
        <v>73</v>
      </c>
      <c r="T19" s="45" t="s">
        <v>60</v>
      </c>
      <c r="U19" s="49" t="s">
        <v>61</v>
      </c>
      <c r="V19" s="77">
        <f t="shared" si="0"/>
        <v>0.08</v>
      </c>
      <c r="W19" s="79">
        <v>2.47E-2</v>
      </c>
      <c r="X19" s="83">
        <f t="shared" si="5"/>
        <v>0.30874999999999997</v>
      </c>
      <c r="Y19" s="18" t="s">
        <v>92</v>
      </c>
      <c r="Z19" s="18" t="s">
        <v>75</v>
      </c>
      <c r="AA19" s="77">
        <f t="shared" si="1"/>
        <v>0.2</v>
      </c>
      <c r="AB19" s="140">
        <v>0.13900000000000001</v>
      </c>
      <c r="AC19" s="95">
        <f>IF(AB19/AA19&gt;100%,100%,AB19/AA19)</f>
        <v>0.69500000000000006</v>
      </c>
      <c r="AD19" s="100" t="s">
        <v>93</v>
      </c>
      <c r="AE19" s="106" t="s">
        <v>65</v>
      </c>
      <c r="AF19" s="107">
        <f t="shared" si="2"/>
        <v>0.3</v>
      </c>
      <c r="AG19" s="150">
        <v>0.32</v>
      </c>
      <c r="AH19" s="162">
        <f t="shared" si="6"/>
        <v>1</v>
      </c>
      <c r="AI19" s="101" t="s">
        <v>277</v>
      </c>
      <c r="AJ19" s="101" t="s">
        <v>273</v>
      </c>
      <c r="AK19" s="107">
        <f t="shared" si="3"/>
        <v>0.55000000000000004</v>
      </c>
      <c r="AL19" s="174">
        <v>0.51</v>
      </c>
      <c r="AM19" s="162">
        <f t="shared" si="7"/>
        <v>0.92727272727272725</v>
      </c>
      <c r="AN19" s="101" t="s">
        <v>312</v>
      </c>
      <c r="AO19" s="101" t="s">
        <v>308</v>
      </c>
      <c r="AP19" s="107">
        <f t="shared" si="4"/>
        <v>0.55000000000000004</v>
      </c>
      <c r="AQ19" s="146">
        <f>AL19</f>
        <v>0.51</v>
      </c>
      <c r="AR19" s="108">
        <f t="shared" si="8"/>
        <v>0.92727272727272725</v>
      </c>
      <c r="AS19" s="184" t="s">
        <v>339</v>
      </c>
    </row>
    <row r="20" spans="1:45" s="26" customFormat="1" ht="165" x14ac:dyDescent="0.25">
      <c r="A20" s="19">
        <v>4</v>
      </c>
      <c r="B20" s="18" t="s">
        <v>47</v>
      </c>
      <c r="C20" s="19" t="s">
        <v>66</v>
      </c>
      <c r="D20" s="23" t="s">
        <v>94</v>
      </c>
      <c r="E20" s="18" t="s">
        <v>95</v>
      </c>
      <c r="F20" s="18" t="s">
        <v>96</v>
      </c>
      <c r="G20" s="18" t="s">
        <v>97</v>
      </c>
      <c r="H20" s="35" t="s">
        <v>98</v>
      </c>
      <c r="I20" s="36">
        <v>0.95</v>
      </c>
      <c r="J20" s="37" t="s">
        <v>99</v>
      </c>
      <c r="K20" s="45" t="s">
        <v>56</v>
      </c>
      <c r="L20" s="40">
        <v>0.98</v>
      </c>
      <c r="M20" s="40">
        <v>1</v>
      </c>
      <c r="N20" s="40">
        <v>1</v>
      </c>
      <c r="O20" s="40">
        <v>1</v>
      </c>
      <c r="P20" s="40">
        <v>1</v>
      </c>
      <c r="Q20" s="48" t="s">
        <v>71</v>
      </c>
      <c r="R20" s="52" t="s">
        <v>100</v>
      </c>
      <c r="S20" s="35" t="s">
        <v>101</v>
      </c>
      <c r="T20" s="45" t="s">
        <v>60</v>
      </c>
      <c r="U20" s="49" t="s">
        <v>61</v>
      </c>
      <c r="V20" s="77">
        <f t="shared" si="0"/>
        <v>0.98</v>
      </c>
      <c r="W20" s="79">
        <v>0.99</v>
      </c>
      <c r="X20" s="83">
        <f t="shared" si="5"/>
        <v>1</v>
      </c>
      <c r="Y20" s="18" t="s">
        <v>102</v>
      </c>
      <c r="Z20" s="18" t="s">
        <v>103</v>
      </c>
      <c r="AA20" s="77">
        <f t="shared" si="1"/>
        <v>1</v>
      </c>
      <c r="AB20" s="140">
        <v>0.80500000000000005</v>
      </c>
      <c r="AC20" s="95">
        <f t="shared" si="9"/>
        <v>0.80500000000000005</v>
      </c>
      <c r="AD20" s="112" t="s">
        <v>102</v>
      </c>
      <c r="AE20" s="102" t="s">
        <v>65</v>
      </c>
      <c r="AF20" s="103">
        <f t="shared" si="2"/>
        <v>1</v>
      </c>
      <c r="AG20" s="151">
        <v>0.99</v>
      </c>
      <c r="AH20" s="104">
        <f t="shared" si="6"/>
        <v>0.99</v>
      </c>
      <c r="AI20" s="102" t="s">
        <v>278</v>
      </c>
      <c r="AJ20" s="102" t="s">
        <v>273</v>
      </c>
      <c r="AK20" s="103">
        <f t="shared" si="3"/>
        <v>1</v>
      </c>
      <c r="AL20" s="175">
        <v>0.87839999999999996</v>
      </c>
      <c r="AM20" s="104">
        <f t="shared" si="7"/>
        <v>0.87839999999999996</v>
      </c>
      <c r="AN20" s="102" t="s">
        <v>313</v>
      </c>
      <c r="AO20" s="102" t="s">
        <v>308</v>
      </c>
      <c r="AP20" s="103">
        <f t="shared" si="4"/>
        <v>1</v>
      </c>
      <c r="AQ20" s="170">
        <f>AVERAGE(W20,AC20,AG20,AL20)</f>
        <v>0.91585000000000005</v>
      </c>
      <c r="AR20" s="105">
        <f t="shared" si="8"/>
        <v>0.91585000000000005</v>
      </c>
      <c r="AS20" s="185" t="s">
        <v>340</v>
      </c>
    </row>
    <row r="21" spans="1:45" s="26" customFormat="1" ht="240" x14ac:dyDescent="0.25">
      <c r="A21" s="19">
        <v>4</v>
      </c>
      <c r="B21" s="18" t="s">
        <v>47</v>
      </c>
      <c r="C21" s="19" t="s">
        <v>66</v>
      </c>
      <c r="D21" s="23" t="s">
        <v>104</v>
      </c>
      <c r="E21" s="18" t="s">
        <v>105</v>
      </c>
      <c r="F21" s="18" t="s">
        <v>51</v>
      </c>
      <c r="G21" s="18" t="s">
        <v>106</v>
      </c>
      <c r="H21" s="35" t="s">
        <v>107</v>
      </c>
      <c r="I21" s="36">
        <v>1</v>
      </c>
      <c r="J21" s="37" t="s">
        <v>99</v>
      </c>
      <c r="K21" s="45" t="s">
        <v>56</v>
      </c>
      <c r="L21" s="47">
        <v>1</v>
      </c>
      <c r="M21" s="47">
        <v>1</v>
      </c>
      <c r="N21" s="47">
        <v>1</v>
      </c>
      <c r="O21" s="47">
        <v>1</v>
      </c>
      <c r="P21" s="47">
        <v>1</v>
      </c>
      <c r="Q21" s="48" t="s">
        <v>71</v>
      </c>
      <c r="R21" s="52" t="s">
        <v>100</v>
      </c>
      <c r="S21" s="53" t="s">
        <v>108</v>
      </c>
      <c r="T21" s="45" t="s">
        <v>60</v>
      </c>
      <c r="U21" s="49" t="s">
        <v>61</v>
      </c>
      <c r="V21" s="77">
        <f t="shared" si="0"/>
        <v>1</v>
      </c>
      <c r="W21" s="79">
        <v>0.95730000000000004</v>
      </c>
      <c r="X21" s="83">
        <f t="shared" si="5"/>
        <v>0.95730000000000004</v>
      </c>
      <c r="Y21" s="18" t="s">
        <v>109</v>
      </c>
      <c r="Z21" s="18" t="s">
        <v>103</v>
      </c>
      <c r="AA21" s="77">
        <f t="shared" si="1"/>
        <v>1</v>
      </c>
      <c r="AB21" s="140">
        <v>0.61150000000000004</v>
      </c>
      <c r="AC21" s="95">
        <f t="shared" si="9"/>
        <v>0.61150000000000004</v>
      </c>
      <c r="AD21" s="94" t="s">
        <v>110</v>
      </c>
      <c r="AE21" s="111" t="s">
        <v>65</v>
      </c>
      <c r="AF21" s="109">
        <f t="shared" si="2"/>
        <v>1</v>
      </c>
      <c r="AG21" s="152">
        <v>0.99709999999999999</v>
      </c>
      <c r="AH21" s="163">
        <f t="shared" si="6"/>
        <v>0.99709999999999999</v>
      </c>
      <c r="AI21" s="97" t="s">
        <v>279</v>
      </c>
      <c r="AJ21" s="97" t="s">
        <v>273</v>
      </c>
      <c r="AK21" s="109">
        <f t="shared" si="3"/>
        <v>1</v>
      </c>
      <c r="AL21" s="176">
        <v>0.82799999999999996</v>
      </c>
      <c r="AM21" s="163">
        <f t="shared" si="7"/>
        <v>0.82799999999999996</v>
      </c>
      <c r="AN21" s="97" t="s">
        <v>314</v>
      </c>
      <c r="AO21" s="97" t="s">
        <v>308</v>
      </c>
      <c r="AP21" s="109">
        <f t="shared" si="4"/>
        <v>1</v>
      </c>
      <c r="AQ21" s="170">
        <f>AVERAGE(W21,AC21,AG21,AL21)</f>
        <v>0.84847499999999998</v>
      </c>
      <c r="AR21" s="110">
        <f t="shared" si="8"/>
        <v>0.84847499999999998</v>
      </c>
      <c r="AS21" s="183" t="s">
        <v>341</v>
      </c>
    </row>
    <row r="22" spans="1:45" s="26" customFormat="1" ht="150" x14ac:dyDescent="0.25">
      <c r="A22" s="19">
        <v>4</v>
      </c>
      <c r="B22" s="18" t="s">
        <v>47</v>
      </c>
      <c r="C22" s="19" t="s">
        <v>66</v>
      </c>
      <c r="D22" s="23" t="s">
        <v>111</v>
      </c>
      <c r="E22" s="18" t="s">
        <v>112</v>
      </c>
      <c r="F22" s="18" t="s">
        <v>51</v>
      </c>
      <c r="G22" s="18" t="s">
        <v>113</v>
      </c>
      <c r="H22" s="35" t="s">
        <v>114</v>
      </c>
      <c r="I22" s="36" t="s">
        <v>115</v>
      </c>
      <c r="J22" s="37" t="s">
        <v>55</v>
      </c>
      <c r="K22" s="45" t="s">
        <v>56</v>
      </c>
      <c r="L22" s="47">
        <v>0</v>
      </c>
      <c r="M22" s="47">
        <v>0.4</v>
      </c>
      <c r="N22" s="47">
        <v>0.6</v>
      </c>
      <c r="O22" s="47">
        <v>0.8</v>
      </c>
      <c r="P22" s="47">
        <v>0.8</v>
      </c>
      <c r="Q22" s="48" t="s">
        <v>71</v>
      </c>
      <c r="R22" s="54" t="s">
        <v>116</v>
      </c>
      <c r="S22" s="35" t="s">
        <v>117</v>
      </c>
      <c r="T22" s="45" t="s">
        <v>60</v>
      </c>
      <c r="U22" s="49" t="s">
        <v>117</v>
      </c>
      <c r="V22" s="77">
        <f t="shared" si="0"/>
        <v>0</v>
      </c>
      <c r="W22" s="18" t="s">
        <v>118</v>
      </c>
      <c r="X22" s="19" t="s">
        <v>119</v>
      </c>
      <c r="Y22" s="18" t="s">
        <v>120</v>
      </c>
      <c r="Z22" s="18" t="s">
        <v>121</v>
      </c>
      <c r="AA22" s="77">
        <f t="shared" si="1"/>
        <v>0.4</v>
      </c>
      <c r="AB22" s="140">
        <v>1</v>
      </c>
      <c r="AC22" s="79">
        <f t="shared" si="9"/>
        <v>1</v>
      </c>
      <c r="AD22" s="93" t="s">
        <v>120</v>
      </c>
      <c r="AE22" s="97" t="s">
        <v>65</v>
      </c>
      <c r="AF22" s="77">
        <f t="shared" si="2"/>
        <v>0.6</v>
      </c>
      <c r="AG22" s="149">
        <v>0.6</v>
      </c>
      <c r="AH22" s="79">
        <f t="shared" si="6"/>
        <v>1</v>
      </c>
      <c r="AI22" s="18" t="s">
        <v>280</v>
      </c>
      <c r="AJ22" s="18" t="s">
        <v>281</v>
      </c>
      <c r="AK22" s="77">
        <f t="shared" si="3"/>
        <v>0.8</v>
      </c>
      <c r="AL22" s="173">
        <v>1</v>
      </c>
      <c r="AM22" s="79">
        <f t="shared" si="7"/>
        <v>1</v>
      </c>
      <c r="AN22" s="18" t="s">
        <v>280</v>
      </c>
      <c r="AO22" s="18" t="s">
        <v>315</v>
      </c>
      <c r="AP22" s="77">
        <f t="shared" si="4"/>
        <v>0.8</v>
      </c>
      <c r="AQ22" s="169">
        <f>AL22</f>
        <v>1</v>
      </c>
      <c r="AR22" s="83">
        <v>1</v>
      </c>
      <c r="AS22" s="18" t="s">
        <v>336</v>
      </c>
    </row>
    <row r="23" spans="1:45" s="26" customFormat="1" ht="90" x14ac:dyDescent="0.25">
      <c r="A23" s="19">
        <v>4</v>
      </c>
      <c r="B23" s="18" t="s">
        <v>47</v>
      </c>
      <c r="C23" s="19" t="s">
        <v>122</v>
      </c>
      <c r="D23" s="23" t="s">
        <v>123</v>
      </c>
      <c r="E23" s="18" t="s">
        <v>124</v>
      </c>
      <c r="F23" s="18" t="s">
        <v>96</v>
      </c>
      <c r="G23" s="18" t="s">
        <v>125</v>
      </c>
      <c r="H23" s="35" t="s">
        <v>126</v>
      </c>
      <c r="I23" s="41" t="s">
        <v>127</v>
      </c>
      <c r="J23" s="37" t="s">
        <v>128</v>
      </c>
      <c r="K23" s="35" t="s">
        <v>129</v>
      </c>
      <c r="L23" s="41">
        <v>1080</v>
      </c>
      <c r="M23" s="41">
        <v>1080</v>
      </c>
      <c r="N23" s="41">
        <v>1080</v>
      </c>
      <c r="O23" s="41">
        <v>1080</v>
      </c>
      <c r="P23" s="59">
        <f t="shared" ref="P23:P24" si="10">SUM(L23:O23)</f>
        <v>4320</v>
      </c>
      <c r="Q23" s="48" t="s">
        <v>71</v>
      </c>
      <c r="R23" s="54" t="s">
        <v>130</v>
      </c>
      <c r="S23" s="35" t="s">
        <v>131</v>
      </c>
      <c r="T23" s="35" t="s">
        <v>132</v>
      </c>
      <c r="U23" s="49" t="s">
        <v>133</v>
      </c>
      <c r="V23" s="25">
        <f t="shared" si="0"/>
        <v>1080</v>
      </c>
      <c r="W23" s="18">
        <v>5731</v>
      </c>
      <c r="X23" s="83">
        <f t="shared" si="5"/>
        <v>1</v>
      </c>
      <c r="Y23" s="18" t="s">
        <v>134</v>
      </c>
      <c r="Z23" s="18" t="s">
        <v>135</v>
      </c>
      <c r="AA23" s="25">
        <f t="shared" si="1"/>
        <v>1080</v>
      </c>
      <c r="AB23" s="139">
        <v>8958</v>
      </c>
      <c r="AC23" s="95">
        <f t="shared" si="9"/>
        <v>1</v>
      </c>
      <c r="AD23" s="112" t="s">
        <v>136</v>
      </c>
      <c r="AE23" s="96"/>
      <c r="AF23" s="25">
        <f t="shared" si="2"/>
        <v>1080</v>
      </c>
      <c r="AG23" s="25">
        <v>8424</v>
      </c>
      <c r="AH23" s="79">
        <f t="shared" si="6"/>
        <v>1</v>
      </c>
      <c r="AI23" s="18" t="s">
        <v>282</v>
      </c>
      <c r="AJ23" s="18" t="s">
        <v>283</v>
      </c>
      <c r="AK23" s="25">
        <f t="shared" si="3"/>
        <v>1080</v>
      </c>
      <c r="AL23" s="180">
        <v>6787</v>
      </c>
      <c r="AM23" s="181">
        <f t="shared" si="7"/>
        <v>1</v>
      </c>
      <c r="AN23" s="139" t="s">
        <v>316</v>
      </c>
      <c r="AO23" s="139" t="s">
        <v>346</v>
      </c>
      <c r="AP23" s="139">
        <f t="shared" si="4"/>
        <v>4320</v>
      </c>
      <c r="AQ23" s="153">
        <f>SUM(W23,AC23,AG20,AL23)</f>
        <v>12519.99</v>
      </c>
      <c r="AR23" s="182">
        <f t="shared" si="8"/>
        <v>1</v>
      </c>
      <c r="AS23" s="139" t="s">
        <v>336</v>
      </c>
    </row>
    <row r="24" spans="1:45" s="26" customFormat="1" ht="120" x14ac:dyDescent="0.25">
      <c r="A24" s="19">
        <v>4</v>
      </c>
      <c r="B24" s="18" t="s">
        <v>47</v>
      </c>
      <c r="C24" s="19" t="s">
        <v>122</v>
      </c>
      <c r="D24" s="23" t="s">
        <v>137</v>
      </c>
      <c r="E24" s="18" t="s">
        <v>138</v>
      </c>
      <c r="F24" s="18" t="s">
        <v>51</v>
      </c>
      <c r="G24" s="18" t="s">
        <v>139</v>
      </c>
      <c r="H24" s="35" t="s">
        <v>140</v>
      </c>
      <c r="I24" s="41" t="s">
        <v>127</v>
      </c>
      <c r="J24" s="37" t="s">
        <v>128</v>
      </c>
      <c r="K24" s="35" t="s">
        <v>141</v>
      </c>
      <c r="L24" s="41">
        <v>540</v>
      </c>
      <c r="M24" s="41">
        <v>540</v>
      </c>
      <c r="N24" s="41">
        <v>540</v>
      </c>
      <c r="O24" s="41">
        <v>540</v>
      </c>
      <c r="P24" s="59">
        <f t="shared" si="10"/>
        <v>2160</v>
      </c>
      <c r="Q24" s="48" t="s">
        <v>71</v>
      </c>
      <c r="R24" s="54" t="s">
        <v>142</v>
      </c>
      <c r="S24" s="35" t="s">
        <v>131</v>
      </c>
      <c r="T24" s="35" t="s">
        <v>132</v>
      </c>
      <c r="U24" s="49" t="s">
        <v>133</v>
      </c>
      <c r="V24" s="25">
        <f t="shared" si="0"/>
        <v>540</v>
      </c>
      <c r="W24" s="18">
        <v>829</v>
      </c>
      <c r="X24" s="83">
        <f t="shared" si="5"/>
        <v>1</v>
      </c>
      <c r="Y24" s="18" t="s">
        <v>143</v>
      </c>
      <c r="Z24" s="18" t="s">
        <v>144</v>
      </c>
      <c r="AA24" s="25">
        <f t="shared" si="1"/>
        <v>540</v>
      </c>
      <c r="AB24" s="139">
        <v>1650</v>
      </c>
      <c r="AC24" s="95">
        <f t="shared" si="9"/>
        <v>1</v>
      </c>
      <c r="AD24" s="94" t="s">
        <v>145</v>
      </c>
      <c r="AE24" s="96"/>
      <c r="AF24" s="25">
        <f t="shared" si="2"/>
        <v>540</v>
      </c>
      <c r="AG24" s="25">
        <v>1977</v>
      </c>
      <c r="AH24" s="79">
        <f t="shared" si="6"/>
        <v>1</v>
      </c>
      <c r="AI24" s="18" t="s">
        <v>284</v>
      </c>
      <c r="AJ24" s="18" t="s">
        <v>285</v>
      </c>
      <c r="AK24" s="25">
        <f t="shared" si="3"/>
        <v>540</v>
      </c>
      <c r="AL24" s="25">
        <v>873</v>
      </c>
      <c r="AM24" s="79">
        <f t="shared" si="7"/>
        <v>1</v>
      </c>
      <c r="AN24" s="18" t="s">
        <v>317</v>
      </c>
      <c r="AO24" s="18" t="s">
        <v>347</v>
      </c>
      <c r="AP24" s="18">
        <f t="shared" si="4"/>
        <v>2160</v>
      </c>
      <c r="AQ24" s="153">
        <f t="shared" ref="AQ24:AQ25" si="11">SUM(W24,AC24,AG21,AL24)</f>
        <v>1703.9971</v>
      </c>
      <c r="AR24" s="83">
        <f t="shared" si="8"/>
        <v>0.78888754629629632</v>
      </c>
      <c r="AS24" s="101" t="s">
        <v>342</v>
      </c>
    </row>
    <row r="25" spans="1:45" s="26" customFormat="1" ht="90" x14ac:dyDescent="0.25">
      <c r="A25" s="19">
        <v>4</v>
      </c>
      <c r="B25" s="18" t="s">
        <v>47</v>
      </c>
      <c r="C25" s="19" t="s">
        <v>122</v>
      </c>
      <c r="D25" s="23" t="s">
        <v>146</v>
      </c>
      <c r="E25" s="18" t="s">
        <v>147</v>
      </c>
      <c r="F25" s="18" t="s">
        <v>51</v>
      </c>
      <c r="G25" s="18" t="s">
        <v>148</v>
      </c>
      <c r="H25" s="35" t="s">
        <v>149</v>
      </c>
      <c r="I25" s="41" t="s">
        <v>127</v>
      </c>
      <c r="J25" s="37" t="s">
        <v>128</v>
      </c>
      <c r="K25" s="35" t="s">
        <v>150</v>
      </c>
      <c r="L25" s="41">
        <v>54</v>
      </c>
      <c r="M25" s="41">
        <v>90</v>
      </c>
      <c r="N25" s="41">
        <v>129</v>
      </c>
      <c r="O25" s="41">
        <v>92</v>
      </c>
      <c r="P25" s="59">
        <f>SUM(L25:O25)</f>
        <v>365</v>
      </c>
      <c r="Q25" s="48" t="s">
        <v>71</v>
      </c>
      <c r="R25" s="54" t="s">
        <v>151</v>
      </c>
      <c r="S25" s="35" t="s">
        <v>152</v>
      </c>
      <c r="T25" s="35" t="s">
        <v>132</v>
      </c>
      <c r="U25" s="49" t="s">
        <v>133</v>
      </c>
      <c r="V25" s="25">
        <f t="shared" si="0"/>
        <v>54</v>
      </c>
      <c r="W25" s="18">
        <v>57</v>
      </c>
      <c r="X25" s="83">
        <f t="shared" si="5"/>
        <v>1</v>
      </c>
      <c r="Y25" s="18" t="s">
        <v>153</v>
      </c>
      <c r="Z25" s="18" t="s">
        <v>144</v>
      </c>
      <c r="AA25" s="25">
        <f t="shared" si="1"/>
        <v>90</v>
      </c>
      <c r="AB25" s="139">
        <v>91</v>
      </c>
      <c r="AC25" s="95">
        <f t="shared" si="9"/>
        <v>1</v>
      </c>
      <c r="AD25" s="112" t="s">
        <v>153</v>
      </c>
      <c r="AE25" s="96"/>
      <c r="AF25" s="25">
        <f t="shared" si="2"/>
        <v>129</v>
      </c>
      <c r="AG25" s="25">
        <v>126</v>
      </c>
      <c r="AH25" s="79">
        <f t="shared" si="6"/>
        <v>0.97674418604651159</v>
      </c>
      <c r="AI25" s="18" t="s">
        <v>286</v>
      </c>
      <c r="AJ25" s="18" t="s">
        <v>283</v>
      </c>
      <c r="AK25" s="25">
        <f t="shared" si="3"/>
        <v>92</v>
      </c>
      <c r="AL25" s="25">
        <v>98</v>
      </c>
      <c r="AM25" s="79">
        <f t="shared" si="7"/>
        <v>1</v>
      </c>
      <c r="AN25" s="18" t="s">
        <v>318</v>
      </c>
      <c r="AO25" s="18" t="s">
        <v>347</v>
      </c>
      <c r="AP25" s="18">
        <f t="shared" si="4"/>
        <v>365</v>
      </c>
      <c r="AQ25" s="153">
        <f t="shared" si="11"/>
        <v>156.6</v>
      </c>
      <c r="AR25" s="99">
        <f t="shared" si="8"/>
        <v>0.42904109589041095</v>
      </c>
      <c r="AS25" s="186" t="s">
        <v>343</v>
      </c>
    </row>
    <row r="26" spans="1:45" s="26" customFormat="1" ht="90" x14ac:dyDescent="0.25">
      <c r="A26" s="19">
        <v>4</v>
      </c>
      <c r="B26" s="18" t="s">
        <v>47</v>
      </c>
      <c r="C26" s="19" t="s">
        <v>122</v>
      </c>
      <c r="D26" s="23" t="s">
        <v>154</v>
      </c>
      <c r="E26" s="18" t="s">
        <v>155</v>
      </c>
      <c r="F26" s="18" t="s">
        <v>96</v>
      </c>
      <c r="G26" s="18" t="s">
        <v>156</v>
      </c>
      <c r="H26" s="35" t="s">
        <v>157</v>
      </c>
      <c r="I26" s="41" t="s">
        <v>127</v>
      </c>
      <c r="J26" s="37" t="s">
        <v>128</v>
      </c>
      <c r="K26" s="35" t="s">
        <v>158</v>
      </c>
      <c r="L26" s="41">
        <v>69</v>
      </c>
      <c r="M26" s="41">
        <v>117</v>
      </c>
      <c r="N26" s="41">
        <v>162</v>
      </c>
      <c r="O26" s="41">
        <v>118</v>
      </c>
      <c r="P26" s="59">
        <f t="shared" ref="P26:P30" si="12">SUM(L26:O26)</f>
        <v>466</v>
      </c>
      <c r="Q26" s="48" t="s">
        <v>71</v>
      </c>
      <c r="R26" s="54" t="s">
        <v>151</v>
      </c>
      <c r="S26" s="35" t="s">
        <v>152</v>
      </c>
      <c r="T26" s="35" t="s">
        <v>132</v>
      </c>
      <c r="U26" s="49" t="s">
        <v>133</v>
      </c>
      <c r="V26" s="25">
        <f t="shared" si="0"/>
        <v>69</v>
      </c>
      <c r="W26" s="18">
        <v>1</v>
      </c>
      <c r="X26" s="83">
        <f t="shared" si="5"/>
        <v>1.4492753623188406E-2</v>
      </c>
      <c r="Y26" s="18" t="s">
        <v>159</v>
      </c>
      <c r="Z26" s="18" t="s">
        <v>144</v>
      </c>
      <c r="AA26" s="25">
        <f t="shared" si="1"/>
        <v>117</v>
      </c>
      <c r="AB26" s="139">
        <v>101</v>
      </c>
      <c r="AC26" s="95">
        <f t="shared" si="9"/>
        <v>0.86324786324786329</v>
      </c>
      <c r="AD26" s="113" t="s">
        <v>159</v>
      </c>
      <c r="AE26" s="96"/>
      <c r="AF26" s="25">
        <f t="shared" si="2"/>
        <v>162</v>
      </c>
      <c r="AG26" s="25">
        <v>289</v>
      </c>
      <c r="AH26" s="79">
        <f t="shared" si="6"/>
        <v>1</v>
      </c>
      <c r="AI26" s="18" t="s">
        <v>287</v>
      </c>
      <c r="AJ26" s="18" t="s">
        <v>283</v>
      </c>
      <c r="AK26" s="25">
        <f t="shared" si="3"/>
        <v>118</v>
      </c>
      <c r="AL26" s="25">
        <v>109</v>
      </c>
      <c r="AM26" s="79">
        <f t="shared" si="7"/>
        <v>0.92372881355932202</v>
      </c>
      <c r="AN26" s="18" t="s">
        <v>319</v>
      </c>
      <c r="AO26" s="18" t="s">
        <v>348</v>
      </c>
      <c r="AP26" s="18">
        <f t="shared" si="4"/>
        <v>466</v>
      </c>
      <c r="AQ26" s="153">
        <f>SUM(W26,AC26,AG23,AL26)</f>
        <v>8534.863247863248</v>
      </c>
      <c r="AR26" s="99">
        <f t="shared" si="8"/>
        <v>1</v>
      </c>
      <c r="AS26" s="94" t="s">
        <v>336</v>
      </c>
    </row>
    <row r="27" spans="1:45" s="26" customFormat="1" ht="60" x14ac:dyDescent="0.25">
      <c r="A27" s="19">
        <v>4</v>
      </c>
      <c r="B27" s="18" t="s">
        <v>47</v>
      </c>
      <c r="C27" s="19" t="s">
        <v>122</v>
      </c>
      <c r="D27" s="23" t="s">
        <v>160</v>
      </c>
      <c r="E27" s="18" t="s">
        <v>161</v>
      </c>
      <c r="F27" s="18" t="s">
        <v>96</v>
      </c>
      <c r="G27" s="18" t="s">
        <v>162</v>
      </c>
      <c r="H27" s="35" t="s">
        <v>163</v>
      </c>
      <c r="I27" s="41" t="s">
        <v>127</v>
      </c>
      <c r="J27" s="37" t="s">
        <v>128</v>
      </c>
      <c r="K27" s="35" t="s">
        <v>164</v>
      </c>
      <c r="L27" s="41">
        <v>25</v>
      </c>
      <c r="M27" s="41">
        <v>36</v>
      </c>
      <c r="N27" s="41">
        <v>36</v>
      </c>
      <c r="O27" s="41">
        <v>30</v>
      </c>
      <c r="P27" s="59">
        <f t="shared" si="12"/>
        <v>127</v>
      </c>
      <c r="Q27" s="48" t="s">
        <v>71</v>
      </c>
      <c r="R27" s="55" t="s">
        <v>165</v>
      </c>
      <c r="S27" s="35" t="s">
        <v>166</v>
      </c>
      <c r="T27" s="35" t="s">
        <v>132</v>
      </c>
      <c r="U27" s="49" t="s">
        <v>117</v>
      </c>
      <c r="V27" s="25">
        <f t="shared" si="0"/>
        <v>25</v>
      </c>
      <c r="W27" s="18">
        <v>25</v>
      </c>
      <c r="X27" s="83">
        <f t="shared" si="5"/>
        <v>1</v>
      </c>
      <c r="Y27" s="18" t="s">
        <v>167</v>
      </c>
      <c r="Z27" s="18" t="s">
        <v>168</v>
      </c>
      <c r="AA27" s="25">
        <f t="shared" si="1"/>
        <v>36</v>
      </c>
      <c r="AB27" s="139">
        <v>36</v>
      </c>
      <c r="AC27" s="114">
        <f t="shared" si="9"/>
        <v>1</v>
      </c>
      <c r="AD27" s="112" t="s">
        <v>169</v>
      </c>
      <c r="AE27" s="106"/>
      <c r="AF27" s="25">
        <f t="shared" si="2"/>
        <v>36</v>
      </c>
      <c r="AG27" s="25">
        <v>40</v>
      </c>
      <c r="AH27" s="79">
        <f t="shared" si="6"/>
        <v>1</v>
      </c>
      <c r="AI27" s="18" t="s">
        <v>288</v>
      </c>
      <c r="AJ27" s="18" t="s">
        <v>289</v>
      </c>
      <c r="AK27" s="25">
        <f t="shared" si="3"/>
        <v>30</v>
      </c>
      <c r="AL27" s="25">
        <v>63</v>
      </c>
      <c r="AM27" s="79">
        <f t="shared" si="7"/>
        <v>1</v>
      </c>
      <c r="AN27" s="18" t="s">
        <v>320</v>
      </c>
      <c r="AO27" s="18" t="s">
        <v>321</v>
      </c>
      <c r="AP27" s="18">
        <f t="shared" si="4"/>
        <v>127</v>
      </c>
      <c r="AQ27" s="153">
        <f>SUM(W27,AC27,AG24,AL27)</f>
        <v>2066</v>
      </c>
      <c r="AR27" s="108">
        <f t="shared" si="8"/>
        <v>1</v>
      </c>
      <c r="AS27" s="112" t="s">
        <v>336</v>
      </c>
    </row>
    <row r="28" spans="1:45" s="26" customFormat="1" ht="60" x14ac:dyDescent="0.25">
      <c r="A28" s="19">
        <v>4</v>
      </c>
      <c r="B28" s="18" t="s">
        <v>47</v>
      </c>
      <c r="C28" s="19" t="s">
        <v>122</v>
      </c>
      <c r="D28" s="23" t="s">
        <v>170</v>
      </c>
      <c r="E28" s="18" t="s">
        <v>171</v>
      </c>
      <c r="F28" s="18" t="s">
        <v>96</v>
      </c>
      <c r="G28" s="18" t="s">
        <v>172</v>
      </c>
      <c r="H28" s="35" t="s">
        <v>173</v>
      </c>
      <c r="I28" s="41" t="s">
        <v>127</v>
      </c>
      <c r="J28" s="37" t="s">
        <v>128</v>
      </c>
      <c r="K28" s="35" t="s">
        <v>164</v>
      </c>
      <c r="L28" s="41">
        <v>60</v>
      </c>
      <c r="M28" s="41">
        <v>90</v>
      </c>
      <c r="N28" s="41">
        <v>90</v>
      </c>
      <c r="O28" s="41">
        <v>60</v>
      </c>
      <c r="P28" s="59">
        <f>SUM(L28:O28)</f>
        <v>300</v>
      </c>
      <c r="Q28" s="48" t="s">
        <v>71</v>
      </c>
      <c r="R28" s="55" t="s">
        <v>165</v>
      </c>
      <c r="S28" s="35" t="s">
        <v>166</v>
      </c>
      <c r="T28" s="35" t="s">
        <v>132</v>
      </c>
      <c r="U28" s="49" t="s">
        <v>117</v>
      </c>
      <c r="V28" s="25">
        <f t="shared" si="0"/>
        <v>60</v>
      </c>
      <c r="W28" s="18">
        <v>61</v>
      </c>
      <c r="X28" s="83">
        <f t="shared" si="5"/>
        <v>1</v>
      </c>
      <c r="Y28" s="18" t="s">
        <v>174</v>
      </c>
      <c r="Z28" s="18" t="s">
        <v>168</v>
      </c>
      <c r="AA28" s="25">
        <f t="shared" si="1"/>
        <v>90</v>
      </c>
      <c r="AB28" s="141">
        <v>93</v>
      </c>
      <c r="AC28" s="104">
        <f t="shared" si="9"/>
        <v>1</v>
      </c>
      <c r="AD28" s="112" t="s">
        <v>174</v>
      </c>
      <c r="AE28" s="119"/>
      <c r="AF28" s="120">
        <f t="shared" si="2"/>
        <v>90</v>
      </c>
      <c r="AG28" s="121">
        <v>108</v>
      </c>
      <c r="AH28" s="162">
        <f t="shared" si="6"/>
        <v>1</v>
      </c>
      <c r="AI28" s="101" t="s">
        <v>290</v>
      </c>
      <c r="AJ28" s="101" t="s">
        <v>289</v>
      </c>
      <c r="AK28" s="121">
        <f t="shared" si="3"/>
        <v>60</v>
      </c>
      <c r="AL28" s="121">
        <v>122</v>
      </c>
      <c r="AM28" s="162">
        <f t="shared" si="7"/>
        <v>1</v>
      </c>
      <c r="AN28" s="101" t="s">
        <v>322</v>
      </c>
      <c r="AO28" s="101" t="s">
        <v>321</v>
      </c>
      <c r="AP28" s="101">
        <f t="shared" si="4"/>
        <v>300</v>
      </c>
      <c r="AQ28" s="153">
        <f t="shared" ref="AQ28:AQ29" si="13">SUM(W28,AC28,AG25,AL28)</f>
        <v>310</v>
      </c>
      <c r="AR28" s="105">
        <f t="shared" si="8"/>
        <v>1</v>
      </c>
      <c r="AS28" s="112" t="s">
        <v>336</v>
      </c>
    </row>
    <row r="29" spans="1:45" s="26" customFormat="1" ht="75" x14ac:dyDescent="0.25">
      <c r="A29" s="19">
        <v>4</v>
      </c>
      <c r="B29" s="18" t="s">
        <v>47</v>
      </c>
      <c r="C29" s="19" t="s">
        <v>122</v>
      </c>
      <c r="D29" s="23" t="s">
        <v>175</v>
      </c>
      <c r="E29" s="18" t="s">
        <v>176</v>
      </c>
      <c r="F29" s="18" t="s">
        <v>96</v>
      </c>
      <c r="G29" s="18" t="s">
        <v>177</v>
      </c>
      <c r="H29" s="35" t="s">
        <v>178</v>
      </c>
      <c r="I29" s="41" t="s">
        <v>127</v>
      </c>
      <c r="J29" s="37" t="s">
        <v>128</v>
      </c>
      <c r="K29" s="35" t="s">
        <v>164</v>
      </c>
      <c r="L29" s="41">
        <v>6</v>
      </c>
      <c r="M29" s="41">
        <v>12</v>
      </c>
      <c r="N29" s="41">
        <v>12</v>
      </c>
      <c r="O29" s="41">
        <v>9</v>
      </c>
      <c r="P29" s="59">
        <f t="shared" si="12"/>
        <v>39</v>
      </c>
      <c r="Q29" s="49" t="s">
        <v>71</v>
      </c>
      <c r="R29" s="55" t="s">
        <v>165</v>
      </c>
      <c r="S29" s="35" t="s">
        <v>166</v>
      </c>
      <c r="T29" s="35" t="s">
        <v>132</v>
      </c>
      <c r="U29" s="49" t="s">
        <v>117</v>
      </c>
      <c r="V29" s="25">
        <f t="shared" si="0"/>
        <v>6</v>
      </c>
      <c r="W29" s="18">
        <v>19</v>
      </c>
      <c r="X29" s="83">
        <f t="shared" si="5"/>
        <v>1</v>
      </c>
      <c r="Y29" s="18" t="s">
        <v>179</v>
      </c>
      <c r="Z29" s="18" t="s">
        <v>180</v>
      </c>
      <c r="AA29" s="25">
        <f t="shared" si="1"/>
        <v>12</v>
      </c>
      <c r="AB29" s="139">
        <v>34</v>
      </c>
      <c r="AC29" s="168">
        <f>IF(AB29/AA29&gt;100%,100%,AB29/AA29)</f>
        <v>1</v>
      </c>
      <c r="AD29" s="94" t="s">
        <v>181</v>
      </c>
      <c r="AE29" s="102"/>
      <c r="AF29" s="115">
        <f t="shared" si="2"/>
        <v>12</v>
      </c>
      <c r="AG29" s="115">
        <v>17</v>
      </c>
      <c r="AH29" s="104">
        <f t="shared" si="6"/>
        <v>1</v>
      </c>
      <c r="AI29" s="102" t="s">
        <v>291</v>
      </c>
      <c r="AJ29" s="102" t="s">
        <v>289</v>
      </c>
      <c r="AK29" s="115">
        <f t="shared" si="3"/>
        <v>9</v>
      </c>
      <c r="AL29" s="115">
        <v>19</v>
      </c>
      <c r="AM29" s="104">
        <f t="shared" si="7"/>
        <v>1</v>
      </c>
      <c r="AN29" s="102" t="s">
        <v>181</v>
      </c>
      <c r="AO29" s="102" t="s">
        <v>321</v>
      </c>
      <c r="AP29" s="102">
        <f t="shared" si="4"/>
        <v>39</v>
      </c>
      <c r="AQ29" s="153">
        <f t="shared" si="13"/>
        <v>328</v>
      </c>
      <c r="AR29" s="126">
        <f t="shared" si="8"/>
        <v>1</v>
      </c>
      <c r="AS29" s="94" t="s">
        <v>336</v>
      </c>
    </row>
    <row r="30" spans="1:45" s="26" customFormat="1" ht="60" x14ac:dyDescent="0.25">
      <c r="A30" s="19">
        <v>4</v>
      </c>
      <c r="B30" s="18" t="s">
        <v>47</v>
      </c>
      <c r="C30" s="19" t="s">
        <v>122</v>
      </c>
      <c r="D30" s="23" t="s">
        <v>182</v>
      </c>
      <c r="E30" s="18" t="s">
        <v>183</v>
      </c>
      <c r="F30" s="18" t="s">
        <v>96</v>
      </c>
      <c r="G30" s="18" t="s">
        <v>184</v>
      </c>
      <c r="H30" s="42" t="s">
        <v>185</v>
      </c>
      <c r="I30" s="43" t="s">
        <v>127</v>
      </c>
      <c r="J30" s="44" t="s">
        <v>128</v>
      </c>
      <c r="K30" s="42" t="s">
        <v>164</v>
      </c>
      <c r="L30" s="43">
        <v>4</v>
      </c>
      <c r="M30" s="43">
        <v>9</v>
      </c>
      <c r="N30" s="43">
        <v>9</v>
      </c>
      <c r="O30" s="43">
        <v>6</v>
      </c>
      <c r="P30" s="59">
        <f t="shared" si="12"/>
        <v>28</v>
      </c>
      <c r="Q30" s="50" t="s">
        <v>71</v>
      </c>
      <c r="R30" s="56" t="s">
        <v>165</v>
      </c>
      <c r="S30" s="42" t="s">
        <v>166</v>
      </c>
      <c r="T30" s="42" t="s">
        <v>132</v>
      </c>
      <c r="U30" s="58" t="s">
        <v>117</v>
      </c>
      <c r="V30" s="25">
        <f t="shared" si="0"/>
        <v>4</v>
      </c>
      <c r="W30" s="18">
        <v>6</v>
      </c>
      <c r="X30" s="83">
        <f t="shared" si="5"/>
        <v>1</v>
      </c>
      <c r="Y30" s="18" t="s">
        <v>186</v>
      </c>
      <c r="Z30" s="18" t="s">
        <v>168</v>
      </c>
      <c r="AA30" s="25">
        <f t="shared" si="1"/>
        <v>9</v>
      </c>
      <c r="AB30" s="139">
        <v>20</v>
      </c>
      <c r="AC30" s="168">
        <f t="shared" si="9"/>
        <v>1</v>
      </c>
      <c r="AD30" s="94" t="s">
        <v>186</v>
      </c>
      <c r="AE30" s="102"/>
      <c r="AF30" s="115">
        <f t="shared" si="2"/>
        <v>9</v>
      </c>
      <c r="AG30" s="115">
        <v>9</v>
      </c>
      <c r="AH30" s="104">
        <f t="shared" si="6"/>
        <v>1</v>
      </c>
      <c r="AI30" s="102" t="s">
        <v>292</v>
      </c>
      <c r="AJ30" s="102" t="s">
        <v>289</v>
      </c>
      <c r="AK30" s="115">
        <f t="shared" si="3"/>
        <v>6</v>
      </c>
      <c r="AL30" s="115">
        <v>7</v>
      </c>
      <c r="AM30" s="104">
        <f t="shared" si="7"/>
        <v>1</v>
      </c>
      <c r="AN30" s="102" t="s">
        <v>323</v>
      </c>
      <c r="AO30" s="102" t="s">
        <v>321</v>
      </c>
      <c r="AP30" s="102">
        <f t="shared" si="4"/>
        <v>28</v>
      </c>
      <c r="AQ30" s="153">
        <f>SUM(W30,AC30,AG27,AL30)</f>
        <v>54</v>
      </c>
      <c r="AR30" s="83">
        <f t="shared" si="8"/>
        <v>1</v>
      </c>
      <c r="AS30" s="97" t="s">
        <v>336</v>
      </c>
    </row>
    <row r="31" spans="1:45" s="5" customFormat="1" ht="15.75" x14ac:dyDescent="0.25">
      <c r="A31" s="10"/>
      <c r="B31" s="10"/>
      <c r="C31" s="10"/>
      <c r="D31" s="10"/>
      <c r="E31" s="13" t="s">
        <v>187</v>
      </c>
      <c r="F31" s="10"/>
      <c r="G31" s="10"/>
      <c r="H31" s="10"/>
      <c r="I31" s="10"/>
      <c r="J31" s="10"/>
      <c r="K31" s="10"/>
      <c r="L31" s="14"/>
      <c r="M31" s="14"/>
      <c r="N31" s="14"/>
      <c r="O31" s="14"/>
      <c r="P31" s="14"/>
      <c r="Q31" s="10"/>
      <c r="R31" s="10"/>
      <c r="S31" s="10"/>
      <c r="T31" s="10"/>
      <c r="U31" s="10"/>
      <c r="V31" s="14"/>
      <c r="W31" s="14"/>
      <c r="X31" s="80">
        <f>AVERAGE(X15:X30)*80%</f>
        <v>0.67363101449275364</v>
      </c>
      <c r="Y31" s="14"/>
      <c r="Z31" s="14"/>
      <c r="AA31" s="14"/>
      <c r="AB31" s="160"/>
      <c r="AC31" s="161">
        <f>AVERAGE(AC15:AC30)*80%</f>
        <v>0.74873739316239318</v>
      </c>
      <c r="AD31" s="116"/>
      <c r="AE31" s="116"/>
      <c r="AF31" s="116"/>
      <c r="AG31" s="116"/>
      <c r="AH31" s="164">
        <f>AVERAGE(AH15:AH30)*80%</f>
        <v>0.74654935215946849</v>
      </c>
      <c r="AI31" s="116"/>
      <c r="AJ31" s="116"/>
      <c r="AK31" s="116"/>
      <c r="AL31" s="116"/>
      <c r="AM31" s="164">
        <f>AVERAGE(AM15:AM30)*80%</f>
        <v>0.75733055564928931</v>
      </c>
      <c r="AN31" s="117"/>
      <c r="AO31" s="117"/>
      <c r="AP31" s="118"/>
      <c r="AQ31" s="136"/>
      <c r="AR31" s="80">
        <f>AVERAGE(AR15:AR30)*80%</f>
        <v>0.7249367970806585</v>
      </c>
      <c r="AS31" s="10"/>
    </row>
    <row r="32" spans="1:45" s="88" customFormat="1" ht="225" x14ac:dyDescent="0.25">
      <c r="A32" s="27">
        <v>7</v>
      </c>
      <c r="B32" s="24" t="s">
        <v>188</v>
      </c>
      <c r="C32" s="24" t="s">
        <v>189</v>
      </c>
      <c r="D32" s="61" t="s">
        <v>190</v>
      </c>
      <c r="E32" s="62" t="s">
        <v>191</v>
      </c>
      <c r="F32" s="62" t="s">
        <v>192</v>
      </c>
      <c r="G32" s="62" t="s">
        <v>193</v>
      </c>
      <c r="H32" s="62" t="s">
        <v>194</v>
      </c>
      <c r="I32" s="63" t="s">
        <v>195</v>
      </c>
      <c r="J32" s="62" t="s">
        <v>196</v>
      </c>
      <c r="K32" s="62" t="s">
        <v>197</v>
      </c>
      <c r="L32" s="64" t="s">
        <v>198</v>
      </c>
      <c r="M32" s="65">
        <v>0.8</v>
      </c>
      <c r="N32" s="64" t="s">
        <v>198</v>
      </c>
      <c r="O32" s="66">
        <v>0.8</v>
      </c>
      <c r="P32" s="66">
        <v>0.8</v>
      </c>
      <c r="Q32" s="67" t="s">
        <v>71</v>
      </c>
      <c r="R32" s="67" t="s">
        <v>199</v>
      </c>
      <c r="S32" s="62" t="s">
        <v>200</v>
      </c>
      <c r="T32" s="62" t="s">
        <v>201</v>
      </c>
      <c r="U32" s="68" t="s">
        <v>202</v>
      </c>
      <c r="V32" s="86" t="str">
        <f>L32</f>
        <v>No programada</v>
      </c>
      <c r="W32" s="24" t="s">
        <v>62</v>
      </c>
      <c r="X32" s="27" t="s">
        <v>62</v>
      </c>
      <c r="Y32" s="24" t="s">
        <v>203</v>
      </c>
      <c r="Z32" s="24"/>
      <c r="AA32" s="75">
        <f>M32</f>
        <v>0.8</v>
      </c>
      <c r="AB32" s="142">
        <v>0.94</v>
      </c>
      <c r="AC32" s="138">
        <f t="shared" ref="AC32:AC36" si="14">IF(AB32/AA32&gt;100%,100%,AB32/AA32)</f>
        <v>1</v>
      </c>
      <c r="AD32" s="127" t="s">
        <v>204</v>
      </c>
      <c r="AE32" s="122" t="s">
        <v>264</v>
      </c>
      <c r="AF32" s="123" t="str">
        <f>N32</f>
        <v>No programada</v>
      </c>
      <c r="AG32" s="122" t="s">
        <v>198</v>
      </c>
      <c r="AH32" s="124" t="s">
        <v>198</v>
      </c>
      <c r="AI32" s="122" t="s">
        <v>198</v>
      </c>
      <c r="AJ32" s="122" t="s">
        <v>198</v>
      </c>
      <c r="AK32" s="125">
        <f>O32</f>
        <v>0.8</v>
      </c>
      <c r="AL32" s="167">
        <v>0.94</v>
      </c>
      <c r="AM32" s="177">
        <f t="shared" ref="AM32:AM38" si="15">IF(AL32/AK32&gt;100%,100%,AL32/AK32)</f>
        <v>1</v>
      </c>
      <c r="AN32" s="122" t="s">
        <v>325</v>
      </c>
      <c r="AO32" s="122" t="s">
        <v>326</v>
      </c>
      <c r="AP32" s="125">
        <f>P32</f>
        <v>0.8</v>
      </c>
      <c r="AQ32" s="148">
        <f>AVERAGE(AB32,AL32)</f>
        <v>0.94</v>
      </c>
      <c r="AR32" s="91">
        <f>IF(AQ32/AP32&gt;100%,100%,AQ32/AP32)</f>
        <v>1</v>
      </c>
      <c r="AS32" s="127" t="s">
        <v>336</v>
      </c>
    </row>
    <row r="33" spans="1:45" s="88" customFormat="1" ht="78.75" customHeight="1" x14ac:dyDescent="0.25">
      <c r="A33" s="27">
        <v>7</v>
      </c>
      <c r="B33" s="24" t="s">
        <v>188</v>
      </c>
      <c r="C33" s="24" t="s">
        <v>189</v>
      </c>
      <c r="D33" s="69" t="s">
        <v>205</v>
      </c>
      <c r="E33" s="67" t="s">
        <v>206</v>
      </c>
      <c r="F33" s="67" t="s">
        <v>192</v>
      </c>
      <c r="G33" s="67" t="s">
        <v>207</v>
      </c>
      <c r="H33" s="67" t="s">
        <v>208</v>
      </c>
      <c r="I33" s="67" t="s">
        <v>209</v>
      </c>
      <c r="J33" s="67" t="s">
        <v>196</v>
      </c>
      <c r="K33" s="67" t="s">
        <v>210</v>
      </c>
      <c r="L33" s="70">
        <v>1</v>
      </c>
      <c r="M33" s="70">
        <v>1</v>
      </c>
      <c r="N33" s="70">
        <v>1</v>
      </c>
      <c r="O33" s="71">
        <v>1</v>
      </c>
      <c r="P33" s="71">
        <v>1</v>
      </c>
      <c r="Q33" s="67" t="s">
        <v>71</v>
      </c>
      <c r="R33" s="67" t="s">
        <v>211</v>
      </c>
      <c r="S33" s="67" t="s">
        <v>212</v>
      </c>
      <c r="T33" s="62" t="s">
        <v>201</v>
      </c>
      <c r="U33" s="68" t="s">
        <v>213</v>
      </c>
      <c r="V33" s="75">
        <f t="shared" ref="V33:V38" si="16">L33</f>
        <v>1</v>
      </c>
      <c r="W33" s="76">
        <v>1</v>
      </c>
      <c r="X33" s="91">
        <f t="shared" ref="X33" si="17">IF(W33/V33&gt;100%,100%,W33/V33)</f>
        <v>1</v>
      </c>
      <c r="Y33" s="89" t="s">
        <v>214</v>
      </c>
      <c r="Z33" s="24" t="s">
        <v>215</v>
      </c>
      <c r="AA33" s="75">
        <f t="shared" ref="AA33:AA38" si="18">M33</f>
        <v>1</v>
      </c>
      <c r="AB33" s="142">
        <v>1</v>
      </c>
      <c r="AC33" s="138">
        <f t="shared" si="14"/>
        <v>1</v>
      </c>
      <c r="AD33" s="127" t="s">
        <v>216</v>
      </c>
      <c r="AE33" s="24" t="s">
        <v>265</v>
      </c>
      <c r="AF33" s="75">
        <f t="shared" ref="AF33:AF38" si="19">N33</f>
        <v>1</v>
      </c>
      <c r="AG33" s="76">
        <v>1</v>
      </c>
      <c r="AH33" s="165">
        <f t="shared" ref="AH33:AH38" si="20">IF(AG33/AF33&gt;100%,100%,AG33/AF33)</f>
        <v>1</v>
      </c>
      <c r="AI33" s="24" t="s">
        <v>293</v>
      </c>
      <c r="AJ33" s="24" t="s">
        <v>294</v>
      </c>
      <c r="AK33" s="75">
        <f t="shared" ref="AK33:AK38" si="21">O33</f>
        <v>1</v>
      </c>
      <c r="AL33" s="178">
        <v>1</v>
      </c>
      <c r="AM33" s="177">
        <f t="shared" si="15"/>
        <v>1</v>
      </c>
      <c r="AN33" s="24" t="s">
        <v>327</v>
      </c>
      <c r="AO33" s="24" t="s">
        <v>328</v>
      </c>
      <c r="AP33" s="75">
        <f t="shared" ref="AP33:AP38" si="22">P33</f>
        <v>1</v>
      </c>
      <c r="AQ33" s="148">
        <f>AVERAGE(W33,AB33,AG33,AL33)</f>
        <v>1</v>
      </c>
      <c r="AR33" s="91">
        <f t="shared" ref="AR33:AR38" si="23">IF(AQ33/AP33&gt;100%,100%,AQ33/AP33)</f>
        <v>1</v>
      </c>
      <c r="AS33" s="127" t="s">
        <v>336</v>
      </c>
    </row>
    <row r="34" spans="1:45" s="88" customFormat="1" ht="86.25" customHeight="1" x14ac:dyDescent="0.25">
      <c r="A34" s="27">
        <v>7</v>
      </c>
      <c r="B34" s="24" t="s">
        <v>188</v>
      </c>
      <c r="C34" s="24" t="s">
        <v>217</v>
      </c>
      <c r="D34" s="69" t="s">
        <v>218</v>
      </c>
      <c r="E34" s="67" t="s">
        <v>219</v>
      </c>
      <c r="F34" s="67" t="s">
        <v>192</v>
      </c>
      <c r="G34" s="67" t="s">
        <v>220</v>
      </c>
      <c r="H34" s="67" t="s">
        <v>221</v>
      </c>
      <c r="I34" s="67" t="s">
        <v>222</v>
      </c>
      <c r="J34" s="67" t="s">
        <v>196</v>
      </c>
      <c r="K34" s="67" t="s">
        <v>223</v>
      </c>
      <c r="L34" s="64" t="s">
        <v>198</v>
      </c>
      <c r="M34" s="65">
        <v>1</v>
      </c>
      <c r="N34" s="65">
        <v>1</v>
      </c>
      <c r="O34" s="66">
        <v>1</v>
      </c>
      <c r="P34" s="66">
        <v>1</v>
      </c>
      <c r="Q34" s="67" t="s">
        <v>71</v>
      </c>
      <c r="R34" s="67" t="s">
        <v>224</v>
      </c>
      <c r="S34" s="67" t="s">
        <v>225</v>
      </c>
      <c r="T34" s="62" t="s">
        <v>201</v>
      </c>
      <c r="U34" s="68" t="s">
        <v>226</v>
      </c>
      <c r="V34" s="86" t="str">
        <f t="shared" si="16"/>
        <v>No programada</v>
      </c>
      <c r="W34" s="76" t="s">
        <v>62</v>
      </c>
      <c r="X34" s="87" t="s">
        <v>62</v>
      </c>
      <c r="Y34" s="24" t="s">
        <v>227</v>
      </c>
      <c r="Z34" s="24" t="s">
        <v>228</v>
      </c>
      <c r="AA34" s="75">
        <f t="shared" si="18"/>
        <v>1</v>
      </c>
      <c r="AB34" s="143">
        <v>0.98260000000000003</v>
      </c>
      <c r="AC34" s="138">
        <f t="shared" si="14"/>
        <v>0.98260000000000003</v>
      </c>
      <c r="AD34" s="128" t="s">
        <v>229</v>
      </c>
      <c r="AE34" s="24" t="s">
        <v>266</v>
      </c>
      <c r="AF34" s="75">
        <f t="shared" si="19"/>
        <v>1</v>
      </c>
      <c r="AG34" s="76">
        <v>0.99129999999999996</v>
      </c>
      <c r="AH34" s="165">
        <f t="shared" si="20"/>
        <v>0.99129999999999996</v>
      </c>
      <c r="AI34" s="24" t="s">
        <v>295</v>
      </c>
      <c r="AJ34" s="24" t="s">
        <v>296</v>
      </c>
      <c r="AK34" s="75">
        <f t="shared" si="21"/>
        <v>1</v>
      </c>
      <c r="AL34" s="178">
        <v>0.99129999999999996</v>
      </c>
      <c r="AM34" s="177">
        <f t="shared" si="15"/>
        <v>0.99129999999999996</v>
      </c>
      <c r="AN34" s="24" t="s">
        <v>329</v>
      </c>
      <c r="AO34" s="24" t="s">
        <v>330</v>
      </c>
      <c r="AP34" s="75">
        <f t="shared" si="22"/>
        <v>1</v>
      </c>
      <c r="AQ34" s="148">
        <f>AVERAGE(AB34,AG34,AL34)</f>
        <v>0.98839999999999995</v>
      </c>
      <c r="AR34" s="91">
        <f t="shared" si="23"/>
        <v>0.98839999999999995</v>
      </c>
      <c r="AS34" s="128" t="s">
        <v>344</v>
      </c>
    </row>
    <row r="35" spans="1:45" s="88" customFormat="1" ht="66" customHeight="1" x14ac:dyDescent="0.25">
      <c r="A35" s="27">
        <v>7</v>
      </c>
      <c r="B35" s="24" t="s">
        <v>188</v>
      </c>
      <c r="C35" s="24" t="s">
        <v>189</v>
      </c>
      <c r="D35" s="69" t="s">
        <v>230</v>
      </c>
      <c r="E35" s="67" t="s">
        <v>231</v>
      </c>
      <c r="F35" s="67" t="s">
        <v>192</v>
      </c>
      <c r="G35" s="67" t="s">
        <v>232</v>
      </c>
      <c r="H35" s="67" t="s">
        <v>233</v>
      </c>
      <c r="I35" s="67" t="s">
        <v>209</v>
      </c>
      <c r="J35" s="67" t="s">
        <v>99</v>
      </c>
      <c r="K35" s="67" t="s">
        <v>232</v>
      </c>
      <c r="L35" s="65">
        <v>1</v>
      </c>
      <c r="M35" s="65">
        <v>1</v>
      </c>
      <c r="N35" s="64" t="s">
        <v>198</v>
      </c>
      <c r="O35" s="66" t="s">
        <v>198</v>
      </c>
      <c r="P35" s="66">
        <v>1</v>
      </c>
      <c r="Q35" s="67" t="s">
        <v>234</v>
      </c>
      <c r="R35" s="67" t="s">
        <v>235</v>
      </c>
      <c r="S35" s="67" t="s">
        <v>235</v>
      </c>
      <c r="T35" s="62" t="s">
        <v>201</v>
      </c>
      <c r="U35" s="68" t="s">
        <v>213</v>
      </c>
      <c r="V35" s="75">
        <f t="shared" si="16"/>
        <v>1</v>
      </c>
      <c r="W35" s="76">
        <v>1</v>
      </c>
      <c r="X35" s="91">
        <v>1</v>
      </c>
      <c r="Y35" s="24" t="s">
        <v>236</v>
      </c>
      <c r="Z35" s="24" t="s">
        <v>237</v>
      </c>
      <c r="AA35" s="75">
        <f t="shared" si="18"/>
        <v>1</v>
      </c>
      <c r="AB35" s="143">
        <v>1</v>
      </c>
      <c r="AC35" s="138">
        <f t="shared" si="14"/>
        <v>1</v>
      </c>
      <c r="AD35" s="129" t="s">
        <v>238</v>
      </c>
      <c r="AE35" s="24" t="s">
        <v>267</v>
      </c>
      <c r="AF35" s="86" t="str">
        <f t="shared" si="19"/>
        <v>No programada</v>
      </c>
      <c r="AG35" s="24" t="s">
        <v>198</v>
      </c>
      <c r="AH35" s="124" t="s">
        <v>303</v>
      </c>
      <c r="AI35" s="24" t="s">
        <v>243</v>
      </c>
      <c r="AJ35" s="24" t="s">
        <v>198</v>
      </c>
      <c r="AK35" s="86" t="str">
        <f t="shared" si="21"/>
        <v>No programada</v>
      </c>
      <c r="AL35" s="24" t="s">
        <v>243</v>
      </c>
      <c r="AM35" s="177" t="s">
        <v>198</v>
      </c>
      <c r="AN35" s="24" t="s">
        <v>331</v>
      </c>
      <c r="AO35" s="24" t="s">
        <v>331</v>
      </c>
      <c r="AP35" s="75">
        <f t="shared" si="22"/>
        <v>1</v>
      </c>
      <c r="AQ35" s="148">
        <f>AVERAGE(W35,AB35)</f>
        <v>1</v>
      </c>
      <c r="AR35" s="91">
        <f t="shared" si="23"/>
        <v>1</v>
      </c>
      <c r="AS35" s="129" t="s">
        <v>336</v>
      </c>
    </row>
    <row r="36" spans="1:45" s="88" customFormat="1" ht="130.5" customHeight="1" x14ac:dyDescent="0.25">
      <c r="A36" s="27">
        <v>7</v>
      </c>
      <c r="B36" s="24" t="s">
        <v>188</v>
      </c>
      <c r="C36" s="24" t="s">
        <v>189</v>
      </c>
      <c r="D36" s="69" t="s">
        <v>239</v>
      </c>
      <c r="E36" s="67" t="s">
        <v>240</v>
      </c>
      <c r="F36" s="67" t="s">
        <v>192</v>
      </c>
      <c r="G36" s="67" t="s">
        <v>241</v>
      </c>
      <c r="H36" s="67" t="s">
        <v>242</v>
      </c>
      <c r="I36" s="67" t="s">
        <v>115</v>
      </c>
      <c r="J36" s="67" t="s">
        <v>128</v>
      </c>
      <c r="K36" s="67" t="s">
        <v>241</v>
      </c>
      <c r="L36" s="72">
        <v>0</v>
      </c>
      <c r="M36" s="72">
        <v>1</v>
      </c>
      <c r="N36" s="73">
        <v>1</v>
      </c>
      <c r="O36" s="74">
        <v>0</v>
      </c>
      <c r="P36" s="74">
        <v>2</v>
      </c>
      <c r="Q36" s="67" t="s">
        <v>234</v>
      </c>
      <c r="R36" s="67" t="s">
        <v>235</v>
      </c>
      <c r="S36" s="67" t="s">
        <v>235</v>
      </c>
      <c r="T36" s="62" t="s">
        <v>201</v>
      </c>
      <c r="U36" s="62" t="s">
        <v>201</v>
      </c>
      <c r="V36" s="76">
        <f t="shared" si="16"/>
        <v>0</v>
      </c>
      <c r="W36" s="24" t="s">
        <v>243</v>
      </c>
      <c r="X36" s="27" t="s">
        <v>243</v>
      </c>
      <c r="Y36" s="24" t="s">
        <v>198</v>
      </c>
      <c r="Z36" s="24" t="s">
        <v>243</v>
      </c>
      <c r="AA36" s="76">
        <f t="shared" si="18"/>
        <v>1</v>
      </c>
      <c r="AB36" s="142">
        <v>1</v>
      </c>
      <c r="AC36" s="138">
        <f t="shared" si="14"/>
        <v>1</v>
      </c>
      <c r="AD36" s="130" t="s">
        <v>244</v>
      </c>
      <c r="AE36" s="131" t="s">
        <v>245</v>
      </c>
      <c r="AF36" s="132">
        <f t="shared" si="19"/>
        <v>1</v>
      </c>
      <c r="AG36" s="133">
        <v>1</v>
      </c>
      <c r="AH36" s="165">
        <f t="shared" si="20"/>
        <v>1</v>
      </c>
      <c r="AI36" s="133" t="s">
        <v>297</v>
      </c>
      <c r="AJ36" s="133" t="s">
        <v>298</v>
      </c>
      <c r="AK36" s="132">
        <f t="shared" si="21"/>
        <v>0</v>
      </c>
      <c r="AL36" s="133" t="s">
        <v>243</v>
      </c>
      <c r="AM36" s="177" t="s">
        <v>198</v>
      </c>
      <c r="AN36" s="133" t="s">
        <v>331</v>
      </c>
      <c r="AO36" s="133" t="s">
        <v>331</v>
      </c>
      <c r="AP36" s="133">
        <f t="shared" si="22"/>
        <v>2</v>
      </c>
      <c r="AQ36" s="171">
        <f>SUM(AB36,AG36)</f>
        <v>2</v>
      </c>
      <c r="AR36" s="134">
        <f t="shared" si="23"/>
        <v>1</v>
      </c>
      <c r="AS36" s="135" t="s">
        <v>336</v>
      </c>
    </row>
    <row r="37" spans="1:45" s="88" customFormat="1" ht="202.5" customHeight="1" x14ac:dyDescent="0.25">
      <c r="A37" s="27">
        <v>5</v>
      </c>
      <c r="B37" s="24" t="s">
        <v>246</v>
      </c>
      <c r="C37" s="24" t="s">
        <v>247</v>
      </c>
      <c r="D37" s="69" t="s">
        <v>248</v>
      </c>
      <c r="E37" s="67" t="s">
        <v>249</v>
      </c>
      <c r="F37" s="67" t="s">
        <v>192</v>
      </c>
      <c r="G37" s="67" t="s">
        <v>250</v>
      </c>
      <c r="H37" s="67" t="s">
        <v>251</v>
      </c>
      <c r="I37" s="67" t="s">
        <v>209</v>
      </c>
      <c r="J37" s="67" t="s">
        <v>55</v>
      </c>
      <c r="K37" s="67" t="s">
        <v>250</v>
      </c>
      <c r="L37" s="65">
        <v>0.33</v>
      </c>
      <c r="M37" s="65">
        <v>0.67</v>
      </c>
      <c r="N37" s="65">
        <v>0.84</v>
      </c>
      <c r="O37" s="66">
        <v>1</v>
      </c>
      <c r="P37" s="66">
        <v>1</v>
      </c>
      <c r="Q37" s="67" t="s">
        <v>71</v>
      </c>
      <c r="R37" s="67" t="s">
        <v>252</v>
      </c>
      <c r="S37" s="67" t="s">
        <v>253</v>
      </c>
      <c r="T37" s="62" t="s">
        <v>201</v>
      </c>
      <c r="U37" s="68" t="s">
        <v>254</v>
      </c>
      <c r="V37" s="75">
        <f t="shared" si="16"/>
        <v>0.33</v>
      </c>
      <c r="W37" s="166">
        <v>1</v>
      </c>
      <c r="X37" s="91">
        <f>IF(W37/V37&gt;100%,100%,W37/V37)</f>
        <v>1</v>
      </c>
      <c r="Y37" s="75" t="s">
        <v>262</v>
      </c>
      <c r="Z37" s="75"/>
      <c r="AA37" s="75">
        <v>0</v>
      </c>
      <c r="AB37" s="144" t="s">
        <v>243</v>
      </c>
      <c r="AC37" s="147" t="s">
        <v>243</v>
      </c>
      <c r="AD37" s="159" t="s">
        <v>304</v>
      </c>
      <c r="AE37" s="156" t="s">
        <v>263</v>
      </c>
      <c r="AF37" s="156" t="s">
        <v>198</v>
      </c>
      <c r="AG37" s="156" t="s">
        <v>198</v>
      </c>
      <c r="AH37" s="124" t="s">
        <v>198</v>
      </c>
      <c r="AI37" s="156" t="s">
        <v>299</v>
      </c>
      <c r="AJ37" s="156" t="s">
        <v>300</v>
      </c>
      <c r="AK37" s="156">
        <v>0</v>
      </c>
      <c r="AL37" s="156" t="s">
        <v>243</v>
      </c>
      <c r="AM37" s="177" t="s">
        <v>198</v>
      </c>
      <c r="AN37" s="156" t="s">
        <v>331</v>
      </c>
      <c r="AO37" s="156" t="s">
        <v>332</v>
      </c>
      <c r="AP37" s="156">
        <f t="shared" si="22"/>
        <v>1</v>
      </c>
      <c r="AQ37" s="157">
        <f>W37</f>
        <v>1</v>
      </c>
      <c r="AR37" s="134">
        <f t="shared" si="23"/>
        <v>1</v>
      </c>
      <c r="AS37" s="159" t="s">
        <v>336</v>
      </c>
    </row>
    <row r="38" spans="1:45" s="88" customFormat="1" ht="163.5" customHeight="1" x14ac:dyDescent="0.25">
      <c r="A38" s="27">
        <v>5</v>
      </c>
      <c r="B38" s="24" t="s">
        <v>246</v>
      </c>
      <c r="C38" s="24" t="s">
        <v>247</v>
      </c>
      <c r="D38" s="69" t="s">
        <v>255</v>
      </c>
      <c r="E38" s="67" t="s">
        <v>256</v>
      </c>
      <c r="F38" s="67" t="s">
        <v>192</v>
      </c>
      <c r="G38" s="67" t="s">
        <v>250</v>
      </c>
      <c r="H38" s="67" t="s">
        <v>257</v>
      </c>
      <c r="I38" s="67" t="s">
        <v>115</v>
      </c>
      <c r="J38" s="67" t="s">
        <v>55</v>
      </c>
      <c r="K38" s="67" t="s">
        <v>250</v>
      </c>
      <c r="L38" s="65">
        <v>0.2</v>
      </c>
      <c r="M38" s="65">
        <v>0.4</v>
      </c>
      <c r="N38" s="65">
        <v>0.6</v>
      </c>
      <c r="O38" s="66">
        <v>0.8</v>
      </c>
      <c r="P38" s="66">
        <v>0.8</v>
      </c>
      <c r="Q38" s="67" t="s">
        <v>71</v>
      </c>
      <c r="R38" s="67" t="s">
        <v>252</v>
      </c>
      <c r="S38" s="67" t="s">
        <v>258</v>
      </c>
      <c r="T38" s="62" t="s">
        <v>201</v>
      </c>
      <c r="U38" s="68" t="s">
        <v>254</v>
      </c>
      <c r="V38" s="75">
        <f t="shared" si="16"/>
        <v>0.2</v>
      </c>
      <c r="W38" s="166">
        <v>0.86</v>
      </c>
      <c r="X38" s="91">
        <f t="shared" ref="X38" si="24">IF(W38/V38&gt;100%,100%,W38/V38)</f>
        <v>1</v>
      </c>
      <c r="Y38" s="75" t="s">
        <v>259</v>
      </c>
      <c r="Z38" s="75"/>
      <c r="AA38" s="75">
        <f t="shared" si="18"/>
        <v>0.4</v>
      </c>
      <c r="AB38" s="145">
        <v>0.75</v>
      </c>
      <c r="AC38" s="147">
        <f>IF(AB38/AA38&gt;100%,100%,AB38/AA38)</f>
        <v>1</v>
      </c>
      <c r="AD38" s="137" t="s">
        <v>268</v>
      </c>
      <c r="AE38" s="125"/>
      <c r="AF38" s="125">
        <f t="shared" si="19"/>
        <v>0.6</v>
      </c>
      <c r="AG38" s="167">
        <v>0.91</v>
      </c>
      <c r="AH38" s="165">
        <f t="shared" si="20"/>
        <v>1</v>
      </c>
      <c r="AI38" s="125" t="s">
        <v>302</v>
      </c>
      <c r="AJ38" s="125" t="s">
        <v>301</v>
      </c>
      <c r="AK38" s="125">
        <f t="shared" si="21"/>
        <v>0.8</v>
      </c>
      <c r="AL38" s="167">
        <v>0.89270000000000005</v>
      </c>
      <c r="AM38" s="177">
        <f t="shared" si="15"/>
        <v>1</v>
      </c>
      <c r="AN38" s="125" t="s">
        <v>333</v>
      </c>
      <c r="AO38" s="125" t="s">
        <v>332</v>
      </c>
      <c r="AP38" s="125">
        <f t="shared" si="22"/>
        <v>0.8</v>
      </c>
      <c r="AQ38" s="158">
        <f>AL38</f>
        <v>0.89270000000000005</v>
      </c>
      <c r="AR38" s="134">
        <f t="shared" si="23"/>
        <v>1</v>
      </c>
      <c r="AS38" s="137" t="s">
        <v>336</v>
      </c>
    </row>
    <row r="39" spans="1:45" s="5" customFormat="1" ht="15.75" x14ac:dyDescent="0.25">
      <c r="A39" s="10"/>
      <c r="B39" s="10"/>
      <c r="C39" s="10"/>
      <c r="D39" s="10"/>
      <c r="E39" s="11" t="s">
        <v>260</v>
      </c>
      <c r="F39" s="11"/>
      <c r="G39" s="11"/>
      <c r="H39" s="11"/>
      <c r="I39" s="11"/>
      <c r="J39" s="11"/>
      <c r="K39" s="11"/>
      <c r="L39" s="12"/>
      <c r="M39" s="12"/>
      <c r="N39" s="12"/>
      <c r="O39" s="12"/>
      <c r="P39" s="12"/>
      <c r="Q39" s="11"/>
      <c r="R39" s="10"/>
      <c r="S39" s="10"/>
      <c r="T39" s="10"/>
      <c r="U39" s="10"/>
      <c r="V39" s="12"/>
      <c r="W39" s="12"/>
      <c r="X39" s="80">
        <f>AVERAGE(X32:X38)*20%</f>
        <v>0.2</v>
      </c>
      <c r="Y39" s="10"/>
      <c r="Z39" s="10"/>
      <c r="AA39" s="12"/>
      <c r="AB39" s="12"/>
      <c r="AC39" s="154">
        <f>AVERAGE(AC32:AC38)*20%</f>
        <v>0.19942000000000001</v>
      </c>
      <c r="AD39" s="10"/>
      <c r="AE39" s="10"/>
      <c r="AF39" s="12"/>
      <c r="AG39" s="12"/>
      <c r="AH39" s="172">
        <f>AVERAGE(AH32:AH38)*20%</f>
        <v>0.19956499999999999</v>
      </c>
      <c r="AI39" s="10"/>
      <c r="AJ39" s="10"/>
      <c r="AK39" s="12"/>
      <c r="AL39" s="12"/>
      <c r="AM39" s="172">
        <f>AVERAGE(AM32:AM38)*20%</f>
        <v>0.19956499999999999</v>
      </c>
      <c r="AN39" s="10"/>
      <c r="AO39" s="10"/>
      <c r="AP39" s="15"/>
      <c r="AQ39" s="15"/>
      <c r="AR39" s="80">
        <f>AVERAGE(AR32:AR38)*20%</f>
        <v>0.19966857142857145</v>
      </c>
      <c r="AS39" s="10"/>
    </row>
    <row r="40" spans="1:45" s="9" customFormat="1" ht="18.75" x14ac:dyDescent="0.3">
      <c r="A40" s="6"/>
      <c r="B40" s="6"/>
      <c r="C40" s="6"/>
      <c r="D40" s="6"/>
      <c r="E40" s="7" t="s">
        <v>261</v>
      </c>
      <c r="F40" s="6"/>
      <c r="G40" s="6"/>
      <c r="H40" s="6"/>
      <c r="I40" s="6"/>
      <c r="J40" s="6"/>
      <c r="K40" s="6"/>
      <c r="L40" s="8"/>
      <c r="M40" s="8"/>
      <c r="N40" s="8"/>
      <c r="O40" s="8"/>
      <c r="P40" s="8"/>
      <c r="Q40" s="6"/>
      <c r="R40" s="6"/>
      <c r="S40" s="6"/>
      <c r="T40" s="6"/>
      <c r="U40" s="6"/>
      <c r="V40" s="8"/>
      <c r="W40" s="8"/>
      <c r="X40" s="92">
        <f>X31+X39</f>
        <v>0.87363101449275371</v>
      </c>
      <c r="Y40" s="6"/>
      <c r="Z40" s="6"/>
      <c r="AA40" s="8"/>
      <c r="AB40" s="8"/>
      <c r="AC40" s="155">
        <f>AC31+AC39</f>
        <v>0.94815739316239322</v>
      </c>
      <c r="AD40" s="6"/>
      <c r="AE40" s="6"/>
      <c r="AF40" s="8"/>
      <c r="AG40" s="8"/>
      <c r="AH40" s="155">
        <f>AH31+AH39</f>
        <v>0.94611435215946849</v>
      </c>
      <c r="AI40" s="6"/>
      <c r="AJ40" s="6"/>
      <c r="AK40" s="8"/>
      <c r="AL40" s="8"/>
      <c r="AM40" s="155">
        <f>AM31+AM39</f>
        <v>0.9568955556492893</v>
      </c>
      <c r="AN40" s="6"/>
      <c r="AO40" s="6"/>
      <c r="AP40" s="16"/>
      <c r="AQ40" s="16"/>
      <c r="AR40" s="90">
        <f>AR31+AR39</f>
        <v>0.92460536850922992</v>
      </c>
      <c r="AS40" s="6"/>
    </row>
    <row r="43" spans="1:45" x14ac:dyDescent="0.25">
      <c r="X43" s="84"/>
    </row>
  </sheetData>
  <autoFilter ref="A12:AS40">
    <filterColumn colId="0" showButton="0"/>
    <filterColumn colId="3" showButton="0"/>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1" showButton="0"/>
    <filterColumn colId="42" showButton="0"/>
    <filterColumn colId="43" showButton="0"/>
  </autoFilter>
  <mergeCells count="20">
    <mergeCell ref="V12:Z13"/>
    <mergeCell ref="AA12:AE13"/>
    <mergeCell ref="AF12:AJ13"/>
    <mergeCell ref="AK12:AO13"/>
    <mergeCell ref="AP12:AS13"/>
    <mergeCell ref="A12:B13"/>
    <mergeCell ref="C12:C14"/>
    <mergeCell ref="A1:K1"/>
    <mergeCell ref="D12:F13"/>
    <mergeCell ref="G12:Q13"/>
    <mergeCell ref="A2:K2"/>
    <mergeCell ref="L1:P1"/>
    <mergeCell ref="H10:K10"/>
    <mergeCell ref="R12:U13"/>
    <mergeCell ref="F4:K4"/>
    <mergeCell ref="H5:K5"/>
    <mergeCell ref="H6:K6"/>
    <mergeCell ref="H7:K7"/>
    <mergeCell ref="H8:K8"/>
    <mergeCell ref="H9:K9"/>
  </mergeCells>
  <dataValidations count="1">
    <dataValidation allowBlank="1" showInputMessage="1" showErrorMessage="1" error="Escriba un texto " promptTitle="Cualquier contenido" sqref="F14 F3:F11"/>
  </dataValidations>
  <hyperlinks>
    <hyperlink ref="AD36" r:id="rId1"/>
  </hyperlinks>
  <pageMargins left="0.7" right="0.7" top="0.75" bottom="0.75" header="0.3" footer="0.3"/>
  <pageSetup paperSize="9" orientation="portrait" r:id="rId2"/>
  <ignoredErrors>
    <ignoredError sqref="D15:D16"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Escriba un texto " promptTitle="Cualquier contenido">
          <x14:formula1>
            <xm:f>Listas!$A$2:$A$4</xm:f>
          </x14:formula1>
          <xm:sqref>F1 F12:F13 F15:F21 F23:F31 F39:F1048576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11.42578125" defaultRowHeight="15" x14ac:dyDescent="0.25"/>
  <cols>
    <col min="1" max="1" width="34.5703125" bestFit="1" customWidth="1"/>
  </cols>
  <sheetData>
    <row r="1" spans="1:1" x14ac:dyDescent="0.25">
      <c r="A1" t="s">
        <v>26</v>
      </c>
    </row>
    <row r="2" spans="1:1" x14ac:dyDescent="0.25">
      <c r="A2" t="s">
        <v>96</v>
      </c>
    </row>
    <row r="3" spans="1:1" x14ac:dyDescent="0.25">
      <c r="A3" t="s">
        <v>51</v>
      </c>
    </row>
    <row r="4" spans="1:1" x14ac:dyDescent="0.25">
      <c r="A4" t="s">
        <v>192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cb614e-b45f-4877-aa77-0fc3e5f2c8f0" xsi:nil="true"/>
    <lcf76f155ced4ddcb4097134ff3c332f xmlns="f8dc1254-f694-4df3-a50d-d4e607c93d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79AF05B0CA4944BB83126E48AFF4035" ma:contentTypeVersion="15" ma:contentTypeDescription="Crear nuevo documento." ma:contentTypeScope="" ma:versionID="9d19657c730e78c3d355ddf0d62e8d13">
  <xsd:schema xmlns:xsd="http://www.w3.org/2001/XMLSchema" xmlns:xs="http://www.w3.org/2001/XMLSchema" xmlns:p="http://schemas.microsoft.com/office/2006/metadata/properties" xmlns:ns2="f8dc1254-f694-4df3-a50d-d4e607c93dc9" xmlns:ns3="20cb614e-b45f-4877-aa77-0fc3e5f2c8f0" targetNamespace="http://schemas.microsoft.com/office/2006/metadata/properties" ma:root="true" ma:fieldsID="17866b5252e4077bf448069177ed2070" ns2:_="" ns3:_="">
    <xsd:import namespace="f8dc1254-f694-4df3-a50d-d4e607c93dc9"/>
    <xsd:import namespace="20cb614e-b45f-4877-aa77-0fc3e5f2c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c1254-f694-4df3-a50d-d4e607c93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cb614e-b45f-4877-aa77-0fc3e5f2c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d5d71684-cc2f-47e5-af77-6d773671f415}" ma:internalName="TaxCatchAll" ma:showField="CatchAllData" ma:web="20cb614e-b45f-4877-aa77-0fc3e5f2c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D912C2-67FF-4F74-B857-B8D2F5FE6CA6}">
  <ds:schemaRefs>
    <ds:schemaRef ds:uri="f8dc1254-f694-4df3-a50d-d4e607c93dc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cb614e-b45f-4877-aa77-0fc3e5f2c8f0"/>
    <ds:schemaRef ds:uri="http://www.w3.org/XML/1998/namespace"/>
    <ds:schemaRef ds:uri="http://purl.org/dc/dcmitype/"/>
  </ds:schemaRefs>
</ds:datastoreItem>
</file>

<file path=customXml/itemProps2.xml><?xml version="1.0" encoding="utf-8"?>
<ds:datastoreItem xmlns:ds="http://schemas.openxmlformats.org/officeDocument/2006/customXml" ds:itemID="{265251AB-C88B-4079-B78F-2291AC2E7ABC}">
  <ds:schemaRefs>
    <ds:schemaRef ds:uri="http://schemas.microsoft.com/sharepoint/v3/contenttype/forms"/>
  </ds:schemaRefs>
</ds:datastoreItem>
</file>

<file path=customXml/itemProps3.xml><?xml version="1.0" encoding="utf-8"?>
<ds:datastoreItem xmlns:ds="http://schemas.openxmlformats.org/officeDocument/2006/customXml" ds:itemID="{AC0A441D-C1DF-46B9-92FE-BD28F88D2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c1254-f694-4df3-a50d-d4e607c93dc9"/>
    <ds:schemaRef ds:uri="20cb614e-b45f-4877-aa77-0fc3e5f2c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Sugey Diaz Triana</cp:lastModifiedBy>
  <cp:revision/>
  <dcterms:created xsi:type="dcterms:W3CDTF">2021-01-25T18:44:53Z</dcterms:created>
  <dcterms:modified xsi:type="dcterms:W3CDTF">2025-02-18T16:04:38Z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0x010100479AF05B0CA4944BB83126E48AFF4035</vt:lpwstr>
  </property>
</Properties>
</file>