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rcadio.sarmiento\Desktop\PLAN DE GESTION II TRIMESTRE ALSC\"/>
    </mc:Choice>
  </mc:AlternateContent>
  <workbookProtection lockStructure="1"/>
  <bookViews>
    <workbookView xWindow="0" yWindow="0" windowWidth="28800" windowHeight="12330"/>
  </bookViews>
  <sheets>
    <sheet name="2021 San Cristobal " sheetId="1" r:id="rId1"/>
  </sheets>
  <definedNames>
    <definedName name="_xlnm._FilterDatabase" localSheetId="0" hidden="1">'2021 San Cristobal '!$A$10:$AS$38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7" i="1" l="1"/>
  <c r="AM30" i="1"/>
  <c r="AM29" i="1"/>
  <c r="AM28" i="1"/>
  <c r="AM27" i="1"/>
  <c r="AM26" i="1"/>
  <c r="AM25" i="1"/>
  <c r="AM24" i="1"/>
  <c r="AM23" i="1"/>
  <c r="AM22" i="1"/>
  <c r="AM21" i="1"/>
  <c r="AM20" i="1"/>
  <c r="AM19" i="1"/>
  <c r="AM18" i="1"/>
  <c r="AM17" i="1"/>
  <c r="AM16" i="1"/>
  <c r="AM15" i="1"/>
  <c r="AM14" i="1"/>
  <c r="AM13" i="1"/>
  <c r="AM31" i="1"/>
  <c r="AM38" i="1"/>
  <c r="AH37" i="1"/>
  <c r="AH30" i="1"/>
  <c r="AH29" i="1"/>
  <c r="AH28" i="1"/>
  <c r="AH27" i="1"/>
  <c r="AH26" i="1"/>
  <c r="AH25" i="1"/>
  <c r="AH24" i="1"/>
  <c r="AH23" i="1"/>
  <c r="AH22" i="1"/>
  <c r="AH21" i="1"/>
  <c r="AH20" i="1"/>
  <c r="AH19" i="1"/>
  <c r="AH18" i="1"/>
  <c r="AH17" i="1"/>
  <c r="AH16" i="1"/>
  <c r="AH15" i="1"/>
  <c r="AH14" i="1"/>
  <c r="AH13" i="1"/>
  <c r="AH31" i="1"/>
  <c r="AH38" i="1"/>
  <c r="AC37" i="1"/>
  <c r="AC31" i="1"/>
  <c r="AC38" i="1"/>
  <c r="AR37" i="1"/>
  <c r="X37" i="1"/>
  <c r="AR33" i="1"/>
  <c r="AQ33" i="1"/>
  <c r="AR31" i="1"/>
  <c r="X31" i="1"/>
  <c r="AR28" i="1"/>
  <c r="AR29" i="1"/>
  <c r="AR30" i="1"/>
  <c r="AR27" i="1"/>
  <c r="AR24" i="1"/>
  <c r="X24" i="1"/>
  <c r="AR23" i="1"/>
  <c r="AR22" i="1"/>
  <c r="AQ22" i="1"/>
  <c r="AR20" i="1"/>
  <c r="AQ20" i="1"/>
  <c r="AR19" i="1"/>
  <c r="AR18" i="1"/>
  <c r="AR17" i="1"/>
  <c r="AR16" i="1"/>
  <c r="AR38" i="1"/>
  <c r="X38" i="1"/>
  <c r="E14" i="1"/>
  <c r="E15" i="1"/>
  <c r="E16" i="1"/>
  <c r="E17" i="1"/>
  <c r="E18" i="1"/>
  <c r="E19" i="1"/>
  <c r="E20" i="1"/>
  <c r="E21" i="1"/>
  <c r="E22" i="1"/>
  <c r="E23" i="1"/>
  <c r="E24" i="1"/>
  <c r="E25" i="1"/>
  <c r="E26" i="1"/>
  <c r="E27" i="1"/>
  <c r="E28" i="1"/>
  <c r="E29" i="1"/>
  <c r="E30" i="1"/>
  <c r="P28" i="1"/>
  <c r="P29" i="1"/>
  <c r="P30" i="1"/>
  <c r="E13" i="1"/>
  <c r="P27" i="1"/>
  <c r="P26" i="1"/>
  <c r="P25" i="1"/>
  <c r="P24" i="1"/>
  <c r="P23" i="1"/>
  <c r="L37" i="1"/>
  <c r="P37" i="1"/>
  <c r="O37" i="1"/>
  <c r="N37" i="1"/>
  <c r="M37" i="1"/>
  <c r="AP36" i="1"/>
  <c r="AP35" i="1"/>
  <c r="AP34" i="1"/>
  <c r="AP33" i="1"/>
  <c r="AP32" i="1"/>
  <c r="AP30" i="1"/>
  <c r="AP29" i="1"/>
  <c r="AP28" i="1"/>
  <c r="AP27" i="1"/>
  <c r="AP26" i="1"/>
  <c r="AP25" i="1"/>
  <c r="AP24" i="1"/>
  <c r="AP23" i="1"/>
  <c r="AP22" i="1"/>
  <c r="AP21" i="1"/>
  <c r="AP20" i="1"/>
  <c r="AP19" i="1"/>
  <c r="AP18" i="1"/>
  <c r="AP17" i="1"/>
  <c r="AP16" i="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7" i="1"/>
  <c r="AF38"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AA14" i="1"/>
  <c r="AA13" i="1"/>
  <c r="V36" i="1"/>
  <c r="V33" i="1"/>
  <c r="V30" i="1"/>
  <c r="V29" i="1"/>
  <c r="V28" i="1"/>
  <c r="V27" i="1"/>
  <c r="V26" i="1"/>
  <c r="V25" i="1"/>
  <c r="V24" i="1"/>
  <c r="V23" i="1"/>
  <c r="V22" i="1"/>
  <c r="V21" i="1"/>
  <c r="V20" i="1"/>
  <c r="V19" i="1"/>
  <c r="V18" i="1"/>
  <c r="V17" i="1"/>
  <c r="V16" i="1"/>
  <c r="V15" i="1"/>
  <c r="E31" i="1"/>
  <c r="E37" i="1"/>
  <c r="N38" i="1"/>
  <c r="O38" i="1"/>
  <c r="AA37" i="1"/>
  <c r="AA38" i="1"/>
  <c r="L38" i="1"/>
  <c r="M38" i="1"/>
  <c r="AK37" i="1"/>
  <c r="AK38" i="1"/>
  <c r="P38" i="1"/>
  <c r="E38" i="1"/>
</calcChain>
</file>

<file path=xl/sharedStrings.xml><?xml version="1.0" encoding="utf-8"?>
<sst xmlns="http://schemas.openxmlformats.org/spreadsheetml/2006/main" count="519" uniqueCount="263">
  <si>
    <t>ALCALDÍA LOCAL DE SAN CRISTOBAL</t>
  </si>
  <si>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</si>
  <si>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</si>
  <si>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</si>
  <si>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</si>
  <si>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</si>
  <si>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</si>
  <si>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</si>
  <si>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</si>
  <si>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23 de marzo de 2021</t>
  </si>
  <si>
    <t>Publicación del plan de gestión aprobado. Caso HOLA: 162952</t>
  </si>
  <si>
    <t>28 de abril de 2021</t>
  </si>
  <si>
    <t xml:space="preserve">Para el primer trimestre de la vigencia 2021, el plan de gestión de la Alcaldía Local alcanzó un nivel de desempeño del 74% de acuerdo con lo programado, y del 30% acumulado para la vigencia.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numeran las metas. </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</si>
  <si>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</si>
  <si>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</si>
  <si>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</si>
  <si>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</si>
  <si>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</si>
  <si>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</si>
  <si>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</si>
  <si>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</si>
  <si>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</si>
  <si>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</si>
  <si>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</si>
  <si>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</si>
  <si>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</si>
  <si>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</si>
  <si>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</si>
  <si>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</si>
  <si>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</si>
  <si>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</si>
  <si>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</si>
  <si>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</si>
  <si>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</si>
  <si>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</si>
  <si>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</si>
  <si>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</si>
  <si>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</si>
  <si>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</si>
  <si>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</si>
  <si>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</si>
  <si>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</si>
  <si>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</si>
  <si>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</si>
  <si>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</si>
  <si>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</si>
  <si>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</si>
  <si>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</si>
  <si>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</si>
  <si>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</si>
  <si>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</si>
  <si>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</si>
  <si>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</si>
  <si>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</si>
  <si>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</si>
  <si>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</si>
  <si>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</si>
  <si>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</si>
  <si>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</si>
  <si>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</si>
  <si>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</si>
  <si>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</si>
  <si>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</si>
  <si>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</si>
  <si>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</si>
  <si>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Con relación al porcentaje de avance acumulado en cumplimiento de metas, en el siguiente cuadro se muestra el porcentaje de acuerdo con la ejecución presupuestal por proyecto, cuya base de información es el reporte de BOGDATA, la ejecución por metas se vera desagregado en el informe trimestral emitido por la secretaria distrital de planeación el próximo 20 de julio, fecha para la cual se remitirá actualizado</t>
  </si>
  <si>
    <t>BOGDATA CUADRO RESUMEN  METAS PROGRAMADAS</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</si>
  <si>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</si>
  <si>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</si>
  <si>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</si>
  <si>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</si>
  <si>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</si>
  <si>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</si>
  <si>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</si>
  <si>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</si>
  <si>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ESTE PERIODO</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</si>
  <si>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</si>
  <si>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</si>
  <si>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</si>
  <si>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</si>
  <si>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</si>
  <si>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</si>
  <si>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</si>
  <si>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Se incluyeron todos los DTS según las circulares 01 y 06 de la Secretaría de Planeación. En el marco de la meta se realizó la inclusion en los DTS de las propuestas ciudadanas aprobadas en los presupuestos participativos.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t>
  </si>
  <si>
    <t>DTS Proyectos 2021</t>
  </si>
  <si>
    <t> </t>
  </si>
  <si>
    <t xml:space="preserve">Medicion la realiza nivel central </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</si>
  <si>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</si>
  <si>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</si>
  <si>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</si>
  <si>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</si>
  <si>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</si>
  <si>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</si>
  <si>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</si>
  <si>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</si>
  <si>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86.96%</t>
  </si>
  <si>
    <t>Las obligaciones por pagar constituidas para la vigencia 2020 se redujeron en un 16%, en tanto que se giró un total de $4.000.754.269 millones de pesos M/CTE.  De acuerdo con el reporte de la DGDL se obtiene un nivel de ejecución del 86.96%.</t>
  </si>
  <si>
    <t>informes contables y cuadros excel,reportes seguimientos ,Matriz de Obligaciones por pagar primer trimestre, ejecución de Obligaciones por pagar a marzo 2021 y ejecución con corte de marzo de 2021.</t>
  </si>
  <si>
    <t>41.35 %</t>
  </si>
  <si>
    <t>Para las obligaciones por pagar de la vigencia 2020, teniendo en cuenta que después del ajuste, se contempla en la ejecución presupuestal una apropiación por $ 25.644.632.302 M/Cte y que se han girado recursos por valor de $10.629.971.920 M/Cte</t>
  </si>
  <si>
    <t xml:space="preserve">Decreto 05-2021//Decreto 3 ajuste OXP/Ejecucion 30 de junio </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</si>
  <si>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</si>
  <si>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</si>
  <si>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</si>
  <si>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47.51%</t>
  </si>
  <si>
    <t>Se logró el giro del 47,51% del presupuesto comprometido constituido como obligaciones por pagar de la vigencia 2019 y anteriores.
Para el periodo de abril de 2021 se proyecta girar el saldo de OxP correspondiente a vigencia 2019 y anteriores, dado que por el cambio del profesional del área de presupuesto no se logró girar previo al cierre de Tesorería el pago asociado a la liquidación del contrato de obra No 281 de 2018 – UT MITICOD.</t>
  </si>
  <si>
    <t>59.43 %</t>
  </si>
  <si>
    <t>Para las obligaciones por pagar constituidas para la vigencia 2019 se apropiaron recursos por valor de $13.495.506.393 M/Cte, de los cuales se han girado $8.021.041.866 M/Cte</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</si>
  <si>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</si>
  <si>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</si>
  <si>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</si>
  <si>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</si>
  <si>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Esta meta tiene como indicador: (Valor de RP de inversión directa de la vigencia  / Valor total del presupuesto de inversión directa de la Vigencia)*100.Encontrando como resultado que se ha comprometido a la fecha un 22% de ejecución.</t>
  </si>
  <si>
    <t>EXCEL, BOGDATA REPORTE</t>
  </si>
  <si>
    <t>Con corte a 30 de junio de 2020 se da cuenta del porcentaje de ejecución por cada uno de los proyectos de inversión, en el cual la meta para el segundo trimestre se pactó en 25%, en la tabla anterior se da cuenta de un 54% de ejecución presupuestal medido en compromisos</t>
  </si>
  <si>
    <t xml:space="preserve">EXCEL, BOGDATA REPORTE, ejecucion </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</si>
  <si>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</si>
  <si>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</si>
  <si>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</si>
  <si>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El alto porcentaje de giros corresponde principalmente a la transferencia realizada el mes de enero a nivel central para atención de la emergencia sanitaria por valor de $2.410.800.000, que corresponde al 3,898% del presupuesto de inversión 2021.</t>
  </si>
  <si>
    <t>Matriz de Obligaciones por pagar primer trimestre, ejecución de Obligaciones por pagar a marzo 2021 y ejecución con corte de marzo de 2021.</t>
  </si>
  <si>
    <t>Teniendo en cuenta la incorporación de los excedentes financieros al presupuesto de inversión de la vigencia 2021, se presenta una apropiación disponible por valor de $67.394.377.657, de los cuales se han realizado giros por $13.636.472.885</t>
  </si>
  <si>
    <t>Informe ejecutivo area presupuestos ,Ejecucion 30 de junio /Decreto 6-2021</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</si>
  <si>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</si>
  <si>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</si>
  <si>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</si>
  <si>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</si>
  <si>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</si>
  <si>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Conforme al reporte parcial remitido por la DGDL de la SDG con fecha de corte del 19 de marzo, se encuentra que la ALSC tenía el 98.5% de los contratos de secop registrados en SIPSE. El reporte final del mes de marzo es enviado en abril, por lo tanto, una vez se tenga se actualizaría dicho procentaje conforme a lo acumulado a 31 de marzo.</t>
  </si>
  <si>
    <t>Informe semáforos a 19 de marzo de la DGDL de la SDG.</t>
  </si>
  <si>
    <t>98.1</t>
  </si>
  <si>
    <t>Conforme al reporte parcial remitido por la DGDL de la SDG con fecha de corte del 29 de junio, se encuentra que la ALSC tenía el 98.1% de los contratos de secop registrados en SIPSE. El reporte final del mes de junio es enviado durante la primera semana julio , el cual central colocar o validara segun las indicaciones dadas</t>
  </si>
  <si>
    <t>Informe semáforos a 29 de Junio de la DGDL de la SDG.</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</si>
  <si>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</si>
  <si>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</si>
  <si>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</si>
  <si>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</si>
  <si>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</si>
  <si>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Conforme al reporte remitido por la DGDL de la SDG con fecha de corte del 19 de marzo, se encuentra que la ALSC tenía 156 contratos en ejecución, lo que indica que ya se les había generado acta de inicio y se encontraban en ejecución en el aplicativo SIPSE. Cabe señalar que en muchos casos los contratos que aún no están en ejecución es porque a a la fecha del reporte estaban para expedir RP, cargue póliza y algunos si en acta de inicio. El reporte final del mes de marzo es enviado durante abril, por lo tanto, una vez se tenga se actualizaría dicho procentaje conforme a lo acumulado a 31 de marzo.</t>
  </si>
  <si>
    <t>99.7%</t>
  </si>
  <si>
    <t>Conforme al reporte remitido por la DGDL de la SDG con fecha de corte del 29 de Junio, se encuentra que la ALSC tenía 298 contratos en ejecución de los 299 registrados, lo que indica que el 99.7% de los contratos ya se les había generado acta de inicio y se encontraban en ejecución en el aplicativo SIPSE.</t>
  </si>
  <si>
    <t>91.3%</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</si>
  <si>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</si>
  <si>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</si>
  <si>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</si>
  <si>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</si>
  <si>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Los proyectos de inversión local registrados en SEGPLAN se encuentran registrados oportunamente en SIPSE, así mismo, la información presupuestal producto de CDP's y RP's generados en BOGDATA se registra a conformidad según proceso y/o contrato.</t>
  </si>
  <si>
    <t>Evidencia de proyectos registrados en SIPSE (pantallazos ya que no se genera reporte en sipse para dicho tema)</t>
  </si>
  <si>
    <t>Los proyectos de inversión local registrados en SEGPLAN se encuentran registrados oportunamente en SIPSE, así mismo, la información presupuestal producto de CDP's y RP's generados en BOGDATA se registra a conformidad según proceso y/o contrato</t>
  </si>
  <si>
    <t>Inspección, vigilancia y control</t>
  </si>
  <si>
    <r>
      <t xml:space="preserve">11. Impulsar procesalmente (avocar, rechazar, enviar al competente y todo lo que derive del desarrollo de la actuación), </t>
    </r>
    <r>
      <rPr>
        <b/>
        <sz val="11"/>
        <color indexed="8"/>
        <rFont val="Calibri Light"/>
        <family val="2"/>
      </rPr>
      <t>6.144</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</si>
  <si>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</si>
  <si>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</si>
  <si>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</si>
  <si>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</si>
  <si>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</si>
  <si>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</si>
  <si>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Se realizaron en el trimestre 2.139 impulsos, sumado entre las cuatro inspecciones de policia de la alcaldia local de San Cristóbal</t>
  </si>
  <si>
    <t>excel, reporte a central de impulsos ARCO</t>
  </si>
  <si>
    <t xml:space="preserve">Se realizaron en el trimestre 1522 impulsos .sumados entre las cuatro inspecciones de la alcaldia local de san cristobal </t>
  </si>
  <si>
    <r>
      <t xml:space="preserve">12. Proferir </t>
    </r>
    <r>
      <rPr>
        <b/>
        <sz val="11"/>
        <color indexed="8"/>
        <rFont val="Calibri Light"/>
        <family val="2"/>
      </rPr>
      <t>3.600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</si>
  <si>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</si>
  <si>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</si>
  <si>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</si>
  <si>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Se realizaron en el trimestre 230 fallos, sumados entre las cuatro inspecciones de policia  de la localidad de san cristobal</t>
  </si>
  <si>
    <t xml:space="preserve">Se realizaron en el trimestre 979  Fallos .sumados entre las cuatro inspecciones de la alcaldia local de san cristobal </t>
  </si>
  <si>
    <r>
      <t xml:space="preserve">13. Terminar (archivar), </t>
    </r>
    <r>
      <rPr>
        <b/>
        <sz val="11"/>
        <color indexed="8"/>
        <rFont val="Calibri Light"/>
        <family val="2"/>
      </rPr>
      <t xml:space="preserve">66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</si>
  <si>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</si>
  <si>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</si>
  <si>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</si>
  <si>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</si>
  <si>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</si>
  <si>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Estas se trabajaran en los proximos trimestres</t>
  </si>
  <si>
    <t>NA</t>
  </si>
  <si>
    <t>En lo que respecta a la meta relacionada con la terminación y el archivo definitivo de la actuaciòn, se està trabajando con el Despacho en la expedición de decisiones que terminan la actuación en primera instancia, con el fin de proceder a su notificación a las partes, resolver eventules recursos que se puedan interponer y dejar la constancia de ejecutoria de la decisión, con lo cual se terminarán y archivarán varias actuaciones.</t>
  </si>
  <si>
    <t>SI ACTUA</t>
  </si>
  <si>
    <r>
      <t xml:space="preserve">14. Terminar </t>
    </r>
    <r>
      <rPr>
        <b/>
        <sz val="11"/>
        <color indexed="8"/>
        <rFont val="Calibri Light"/>
        <family val="2"/>
      </rPr>
      <t>347</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</si>
  <si>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</si>
  <si>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</si>
  <si>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En cuanto a la meta relacionada con la terminación de la actuación en primera instancia, y si bien quedaron varios proyectos sin expedirse (numerarse y firmarse), enviados oportunamente desde el Área al Despacho para revisión y firma (algunos desde el año pasado, que tienen número y fecha pero no firma), se avanzó en la meta y se esperaría para este segundo semestre aumentar esfuerzos para cumplir con los compromisos</t>
  </si>
  <si>
    <r>
      <t xml:space="preserve">15. Realizar </t>
    </r>
    <r>
      <rPr>
        <b/>
        <sz val="11"/>
        <color indexed="8"/>
        <rFont val="Calibri Light"/>
        <family val="2"/>
      </rPr>
      <t>100</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</si>
  <si>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</si>
  <si>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</si>
  <si>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</si>
  <si>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</si>
  <si>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</si>
  <si>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Se realizaron operativos en la zona de influencia de la localidad referente al espacio publico y integridad del mismo en cumplimiento a lo establecido se  reprograman para los proximos meses mas operativos y asi poder cumplir con las metas establecidas.</t>
  </si>
  <si>
    <t xml:space="preserve">Actas operativos y cuadro de control Excel </t>
  </si>
  <si>
    <t>Se realizaron 51 operativos en la zona de influencia de la localidad referente al  actividad economica cumplimiento a lo establecido por ley</t>
  </si>
  <si>
    <t xml:space="preserve">ACTAS OPERATIVOS Y CONTROL EXCEL </t>
  </si>
  <si>
    <r>
      <t xml:space="preserve">16. Realizar </t>
    </r>
    <r>
      <rPr>
        <b/>
        <sz val="11"/>
        <color indexed="8"/>
        <rFont val="Calibri Light"/>
        <family val="2"/>
      </rPr>
      <t>90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</si>
  <si>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</si>
  <si>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</si>
  <si>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Se realizaron operativos en la zona de influencia de la localidad referente al actividad económica en cumplimiento a lo establecido; se  reprograman para los proximos meses más operativos y asi poder cumplir con las metas establecidas.</t>
  </si>
  <si>
    <t>Se realizaron 60 operativos en la zona de influencia de la localidad referente al  actividad economica cumplimiento a lo establecido por ley</t>
  </si>
  <si>
    <r>
      <t xml:space="preserve">17. Realizar </t>
    </r>
    <r>
      <rPr>
        <b/>
        <sz val="11"/>
        <color indexed="8"/>
        <rFont val="Calibri Light"/>
        <family val="2"/>
      </rPr>
      <t>34</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</si>
  <si>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</si>
  <si>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</si>
  <si>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Se realizaron 24 acciones de control urbanismos mediante  visitas tecnicas de obras realizadas en la localidad de San Cristobal.</t>
  </si>
  <si>
    <t>Soportes Visitas tecnicas desarrolldas en el trimestre por parte del personal de IVC</t>
  </si>
  <si>
    <t xml:space="preserve">Se realizaron 21 acciones de control urbanismos mediante  visitas tecnicas de obras realizadas en la localidad de san cristobal </t>
  </si>
  <si>
    <r>
      <t xml:space="preserve">18. Realizar </t>
    </r>
    <r>
      <rPr>
        <b/>
        <sz val="11"/>
        <color indexed="8"/>
        <rFont val="Calibri Light"/>
        <family val="2"/>
      </rPr>
      <t>44</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</si>
  <si>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</si>
  <si>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</si>
  <si>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Se realizaron 4 operativos de inspección, vigilancia y control para dar cumplimiento a los fallos de cerros orientales.</t>
  </si>
  <si>
    <t>Se realizaron operativos en la zona de influencia de la localidad referente al proteccion de los cerros orienttales y proteccion de medio ambiente en cumplimiento a lo establecido por ley</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</si>
  <si>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</si>
  <si>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</si>
  <si>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</si>
  <si>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</si>
  <si>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</si>
  <si>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</si>
  <si>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</si>
  <si>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</si>
  <si>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</si>
  <si>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</si>
  <si>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</si>
  <si>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</si>
  <si>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</si>
  <si>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</si>
  <si>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</si>
  <si>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</si>
  <si>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</si>
  <si>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</si>
  <si>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</si>
  <si>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</si>
  <si>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</si>
  <si>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6 acciones de mejora, de las cuales no se presentan vencimientos</t>
  </si>
  <si>
    <t xml:space="preserve">Se realiza seguimiento no hay vencidos , se tiene 1 hallazgo a la fecha con  3 acciones de las cuales las 3 tienen evidecias cargadas y sigue su avance y tienen su fecha vigente , se tiene un plan pendiente por autorizacion de formulacion para comenzar a trabajar </t>
  </si>
  <si>
    <t>Seguimiento MIMEC , reporte de central MIMEC</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</si>
  <si>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</si>
  <si>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</si>
  <si>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</si>
  <si>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</si>
  <si>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</si>
  <si>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</si>
  <si>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</si>
  <si>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</si>
  <si>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</si>
  <si>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Se trabajo en el cumplimiento de la ley 1712-2014 en la pagina web de la alcaldia , revisando y actualizando los temas para que quedaran actualizados para el segundo trimestre  , dando cumplimiento a la ley-1712-2014</t>
  </si>
  <si>
    <t>Registro de verificacion e publicaciones  de la ley 1712-2014</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</si>
  <si>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</si>
  <si>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</si>
  <si>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</si>
  <si>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</si>
  <si>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</si>
  <si>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</si>
  <si>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</si>
  <si>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</si>
  <si>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</si>
  <si>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</si>
  <si>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</si>
  <si>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</si>
  <si>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</si>
  <si>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</si>
  <si>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</si>
  <si>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</si>
  <si>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 xml:space="preserve">Se han atendido 13.461 requerimientos ciudadanos del periodo 2017 a 2020. </t>
  </si>
  <si>
    <t>Reporte CRONOS</t>
  </si>
  <si>
    <t xml:space="preserve">De los 1933 radicados que ingresaron a la Alcaldia Local de San Cristobal en el año 2020 se respondieron de forma oportuna y concreta 1880 radicados. </t>
  </si>
  <si>
    <t>Reporte en excel de Cronos</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</si>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</sst>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17" x14ac:knownFonts="1">
    <font>
      <sz val="11"/>
      <color theme="1"/>
      <name val="Calibri"/>
      <family val="2"/>
      <scheme val="minor"/>
    </font>
    <font>
      <sz val="11"/>
      <color indexed="8"/>
      <name val="Calibri Light"/>
      <family val="2"/>
    </font>
    <font>
      <b/>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sz val="11"/>
      <color rgb="FF000000"/>
      <name val="Calibri Light"/>
      <family val="2"/>
    </font>
    <font>
      <sz val="11"/>
      <color rgb="FF000000"/>
      <name val="Arial"/>
      <family val="2"/>
      <charset val="1"/>
    </font>
    <font>
      <sz val="11"/>
      <color rgb="FF0070C0"/>
      <name val="Calibri Light"/>
      <family val="2"/>
    </font>
    <font>
      <sz val="10"/>
      <color rgb="FF000000"/>
      <name val="Arial"/>
      <family val="2"/>
      <charset val="1"/>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bottom style="thin">
        <color rgb="FF000000"/>
      </bottom>
      <diagonal/>
    </border>
  </borders>
  <cellStyleXfs count="3">
    <xf numFmtId="0" fontId="0" fillId="0" borderId="0"/>
    <xf numFmtId="41" fontId="3" fillId="0" borderId="0" applyFont="0" applyFill="0" applyBorder="0" applyAlignment="0" applyProtection="0"/>
    <xf numFmtId="9" fontId="3" fillId="0" borderId="0" applyFont="0" applyFill="0" applyBorder="0" applyAlignment="0" applyProtection="0"/>
  </cellStyleXfs>
  <cellXfs count="150">
    <xf numFmtId="0" fontId="0" fillId="0" borderId="0" xfId="0"/>
    <xf numFmtId="0" fontId="4" fillId="0" borderId="0" xfId="0" applyFont="1" applyAlignment="1" applyProtection="1">
      <alignment wrapText="1"/>
      <protection hidden="1"/>
    </xf>
    <xf numFmtId="0" fontId="4" fillId="0" borderId="0" xfId="0" applyFont="1" applyAlignment="1" applyProtection="1">
      <alignment vertical="center" wrapText="1"/>
      <protection hidden="1"/>
    </xf>
    <xf numFmtId="0" fontId="5" fillId="2" borderId="1" xfId="0" applyFont="1" applyFill="1" applyBorder="1" applyAlignment="1" applyProtection="1">
      <alignment wrapText="1"/>
      <protection hidden="1"/>
    </xf>
    <xf numFmtId="0" fontId="4" fillId="0" borderId="1" xfId="0" applyFont="1" applyBorder="1" applyAlignment="1" applyProtection="1">
      <alignment wrapText="1"/>
      <protection hidden="1"/>
    </xf>
    <xf numFmtId="10" fontId="4" fillId="0" borderId="1" xfId="2" applyNumberFormat="1" applyFont="1" applyBorder="1" applyAlignment="1" applyProtection="1">
      <alignment horizontal="right" vertical="top" wrapText="1"/>
      <protection hidden="1"/>
    </xf>
    <xf numFmtId="10" fontId="4" fillId="0" borderId="1" xfId="0" applyNumberFormat="1" applyFont="1" applyBorder="1" applyAlignment="1" applyProtection="1">
      <alignment horizontal="left" vertical="top" wrapText="1"/>
      <protection hidden="1"/>
    </xf>
    <xf numFmtId="9" fontId="4" fillId="0" borderId="1" xfId="0" applyNumberFormat="1" applyFont="1" applyBorder="1" applyAlignment="1" applyProtection="1">
      <alignment horizontal="left" vertical="top" wrapText="1"/>
      <protection hidden="1"/>
    </xf>
    <xf numFmtId="9" fontId="4" fillId="0" borderId="1" xfId="2" applyFont="1" applyBorder="1" applyAlignment="1" applyProtection="1">
      <alignment horizontal="left" vertical="top" wrapText="1"/>
      <protection hidden="1"/>
    </xf>
    <xf numFmtId="0" fontId="6" fillId="0" borderId="1" xfId="0" applyFont="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10" fontId="4" fillId="0" borderId="1" xfId="2" applyNumberFormat="1" applyFont="1" applyFill="1" applyBorder="1" applyAlignment="1" applyProtection="1">
      <alignment horizontal="right" vertical="top" wrapText="1"/>
      <protection hidden="1"/>
    </xf>
    <xf numFmtId="41" fontId="4" fillId="0" borderId="1" xfId="1" applyFont="1" applyFill="1" applyBorder="1" applyAlignment="1" applyProtection="1">
      <alignment horizontal="left" vertical="top" wrapText="1"/>
      <protection hidden="1"/>
    </xf>
    <xf numFmtId="41" fontId="4" fillId="0" borderId="1" xfId="0" applyNumberFormat="1" applyFont="1" applyFill="1" applyBorder="1" applyAlignment="1" applyProtection="1">
      <alignment horizontal="left" vertical="top" wrapText="1"/>
      <protection hidden="1"/>
    </xf>
    <xf numFmtId="0" fontId="4" fillId="0" borderId="1" xfId="0" applyFont="1" applyFill="1" applyBorder="1" applyAlignment="1" applyProtection="1">
      <alignment horizontal="right" vertical="top" wrapText="1"/>
      <protection hidden="1"/>
    </xf>
    <xf numFmtId="0" fontId="4" fillId="0" borderId="1" xfId="0" applyFont="1" applyBorder="1" applyAlignment="1" applyProtection="1">
      <alignment horizontal="right" vertical="top" wrapText="1"/>
      <protection hidden="1"/>
    </xf>
    <xf numFmtId="41" fontId="4" fillId="0" borderId="1" xfId="0" applyNumberFormat="1" applyFont="1" applyBorder="1" applyAlignment="1" applyProtection="1">
      <alignment horizontal="left" vertical="top" wrapText="1"/>
      <protection hidden="1"/>
    </xf>
    <xf numFmtId="0" fontId="7" fillId="2" borderId="1" xfId="0" applyFont="1" applyFill="1" applyBorder="1" applyAlignment="1" applyProtection="1">
      <alignment wrapText="1"/>
      <protection hidden="1"/>
    </xf>
    <xf numFmtId="0" fontId="8" fillId="2" borderId="1" xfId="0" applyFont="1" applyFill="1" applyBorder="1" applyAlignment="1" applyProtection="1">
      <protection hidden="1"/>
    </xf>
    <xf numFmtId="9" fontId="8" fillId="2" borderId="1" xfId="2" applyFont="1" applyFill="1" applyBorder="1" applyAlignment="1" applyProtection="1">
      <alignment wrapText="1"/>
      <protection hidden="1"/>
    </xf>
    <xf numFmtId="0" fontId="9" fillId="0" borderId="1" xfId="0" applyFont="1" applyBorder="1" applyAlignment="1" applyProtection="1">
      <alignment horizontal="left" vertical="top" wrapText="1"/>
      <protection hidden="1"/>
    </xf>
    <xf numFmtId="9" fontId="9" fillId="0" borderId="1" xfId="0" applyNumberFormat="1" applyFont="1" applyBorder="1" applyAlignment="1" applyProtection="1">
      <alignment horizontal="right" vertical="top" wrapText="1"/>
      <protection hidden="1"/>
    </xf>
    <xf numFmtId="0" fontId="9" fillId="3" borderId="1" xfId="0" applyFont="1" applyFill="1" applyBorder="1" applyAlignment="1" applyProtection="1">
      <alignment horizontal="left" vertical="top" wrapText="1"/>
      <protection hidden="1"/>
    </xf>
    <xf numFmtId="9" fontId="9" fillId="3" borderId="1" xfId="0" applyNumberFormat="1" applyFont="1" applyFill="1" applyBorder="1" applyAlignment="1" applyProtection="1">
      <alignment horizontal="right" vertical="top" wrapText="1"/>
      <protection hidden="1"/>
    </xf>
    <xf numFmtId="9" fontId="9" fillId="3" borderId="1" xfId="2" applyNumberFormat="1" applyFont="1" applyFill="1" applyBorder="1" applyAlignment="1" applyProtection="1">
      <alignment horizontal="right" vertical="top" wrapText="1"/>
      <protection hidden="1"/>
    </xf>
    <xf numFmtId="9" fontId="9" fillId="3" borderId="1" xfId="2" applyFont="1" applyFill="1" applyBorder="1" applyAlignment="1" applyProtection="1">
      <alignment horizontal="right" vertical="top" wrapText="1"/>
      <protection hidden="1"/>
    </xf>
    <xf numFmtId="0" fontId="10" fillId="2" borderId="1" xfId="0" applyFont="1" applyFill="1" applyBorder="1" applyAlignment="1" applyProtection="1">
      <alignment wrapText="1"/>
      <protection hidden="1"/>
    </xf>
    <xf numFmtId="9" fontId="10" fillId="2" borderId="1" xfId="2" applyFont="1" applyFill="1" applyBorder="1" applyAlignment="1" applyProtection="1">
      <alignment wrapText="1"/>
      <protection hidden="1"/>
    </xf>
    <xf numFmtId="9" fontId="10" fillId="2" borderId="1" xfId="0" applyNumberFormat="1" applyFont="1" applyFill="1" applyBorder="1" applyAlignment="1" applyProtection="1">
      <alignment wrapText="1"/>
      <protection hidden="1"/>
    </xf>
    <xf numFmtId="0" fontId="11" fillId="4" borderId="1" xfId="0" applyFont="1" applyFill="1" applyBorder="1" applyAlignment="1" applyProtection="1">
      <alignment wrapText="1"/>
      <protection hidden="1"/>
    </xf>
    <xf numFmtId="0" fontId="12" fillId="4" borderId="1" xfId="0"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11" fillId="4" borderId="1" xfId="2" applyFont="1" applyFill="1" applyBorder="1" applyAlignment="1" applyProtection="1">
      <alignment wrapText="1"/>
      <protection hidden="1"/>
    </xf>
    <xf numFmtId="0" fontId="5" fillId="5" borderId="1" xfId="0" applyFont="1" applyFill="1" applyBorder="1" applyAlignment="1" applyProtection="1">
      <alignment horizontal="center" vertical="center" wrapText="1"/>
      <protection hidden="1"/>
    </xf>
    <xf numFmtId="9" fontId="4" fillId="0" borderId="1" xfId="0" applyNumberFormat="1" applyFont="1" applyBorder="1" applyAlignment="1" applyProtection="1">
      <alignment horizontal="right" vertical="top" wrapText="1"/>
      <protection hidden="1"/>
    </xf>
    <xf numFmtId="0" fontId="4" fillId="0" borderId="0" xfId="0" applyFont="1" applyAlignment="1" applyProtection="1">
      <alignment horizontal="left" vertical="top" wrapText="1"/>
      <protection hidden="1"/>
    </xf>
    <xf numFmtId="41" fontId="4" fillId="0" borderId="1" xfId="1" applyFont="1" applyFill="1" applyBorder="1" applyAlignment="1" applyProtection="1">
      <alignment vertical="top" wrapText="1"/>
      <protection hidden="1"/>
    </xf>
    <xf numFmtId="0" fontId="4" fillId="0" borderId="0" xfId="0" applyFont="1" applyFill="1" applyAlignment="1" applyProtection="1">
      <alignment horizontal="left" vertical="top" wrapText="1"/>
      <protection hidden="1"/>
    </xf>
    <xf numFmtId="41" fontId="4" fillId="0" borderId="1" xfId="1" applyFont="1" applyBorder="1" applyAlignment="1" applyProtection="1">
      <alignment horizontal="left" vertical="top" wrapText="1"/>
      <protection hidden="1"/>
    </xf>
    <xf numFmtId="41" fontId="4" fillId="0" borderId="1" xfId="1" applyFont="1" applyBorder="1" applyAlignment="1" applyProtection="1">
      <alignment vertical="top" wrapText="1"/>
      <protection hidden="1"/>
    </xf>
    <xf numFmtId="9" fontId="8" fillId="2" borderId="1" xfId="2" applyFont="1" applyFill="1" applyBorder="1" applyAlignment="1" applyProtection="1">
      <alignment horizontal="right" wrapText="1"/>
      <protection hidden="1"/>
    </xf>
    <xf numFmtId="0" fontId="7" fillId="0" borderId="0" xfId="0" applyFont="1" applyAlignment="1" applyProtection="1">
      <alignment wrapText="1"/>
      <protection hidden="1"/>
    </xf>
    <xf numFmtId="0" fontId="11" fillId="0" borderId="0" xfId="0" applyFont="1" applyAlignment="1" applyProtection="1">
      <alignment wrapText="1"/>
      <protection hidden="1"/>
    </xf>
    <xf numFmtId="0" fontId="4" fillId="0" borderId="0" xfId="0" applyFont="1" applyAlignment="1" applyProtection="1">
      <alignment horizontal="center" vertical="top" wrapText="1"/>
      <protection hidden="1"/>
    </xf>
    <xf numFmtId="9" fontId="4" fillId="0" borderId="1" xfId="0" applyNumberFormat="1" applyFont="1" applyBorder="1" applyAlignment="1" applyProtection="1">
      <alignment horizontal="center" vertical="top" wrapText="1"/>
      <protection hidden="1"/>
    </xf>
    <xf numFmtId="9" fontId="13" fillId="10" borderId="1" xfId="0" applyNumberFormat="1" applyFont="1" applyFill="1" applyBorder="1" applyAlignment="1" applyProtection="1">
      <alignment horizontal="center" vertical="top" wrapText="1"/>
      <protection locked="0"/>
    </xf>
    <xf numFmtId="9" fontId="13" fillId="10" borderId="2" xfId="0" applyNumberFormat="1" applyFont="1" applyFill="1" applyBorder="1" applyAlignment="1" applyProtection="1">
      <alignment horizontal="center" vertical="top" wrapText="1"/>
      <protection locked="0"/>
    </xf>
    <xf numFmtId="9" fontId="13" fillId="10" borderId="3" xfId="0" applyNumberFormat="1" applyFont="1" applyFill="1" applyBorder="1" applyAlignment="1" applyProtection="1">
      <alignment horizontal="center" vertical="top" wrapText="1"/>
      <protection locked="0"/>
    </xf>
    <xf numFmtId="9" fontId="13" fillId="10" borderId="4" xfId="0" applyNumberFormat="1" applyFont="1" applyFill="1" applyBorder="1" applyAlignment="1" applyProtection="1">
      <alignment horizontal="center" vertical="top" wrapText="1"/>
      <protection locked="0"/>
    </xf>
    <xf numFmtId="164" fontId="13" fillId="10" borderId="4" xfId="0" applyNumberFormat="1" applyFont="1" applyFill="1" applyBorder="1" applyAlignment="1" applyProtection="1">
      <alignment horizontal="center" vertical="top" wrapText="1"/>
      <protection locked="0"/>
    </xf>
    <xf numFmtId="10" fontId="13" fillId="10" borderId="3" xfId="0" applyNumberFormat="1" applyFont="1" applyFill="1" applyBorder="1" applyAlignment="1" applyProtection="1">
      <alignment horizontal="center" vertical="top" wrapText="1"/>
      <protection locked="0"/>
    </xf>
    <xf numFmtId="41" fontId="4" fillId="0" borderId="1" xfId="1" applyFont="1" applyFill="1" applyBorder="1" applyAlignment="1" applyProtection="1">
      <alignment horizontal="center" vertical="top" wrapText="1"/>
      <protection hidden="1"/>
    </xf>
    <xf numFmtId="0" fontId="13" fillId="10" borderId="3" xfId="0" applyFont="1" applyFill="1" applyBorder="1" applyAlignment="1" applyProtection="1">
      <alignment horizontal="center" vertical="top" wrapText="1"/>
      <protection locked="0"/>
    </xf>
    <xf numFmtId="41" fontId="4" fillId="0" borderId="1" xfId="1" applyFont="1" applyBorder="1" applyAlignment="1" applyProtection="1">
      <alignment horizontal="center" vertical="top" wrapText="1"/>
      <protection hidden="1"/>
    </xf>
    <xf numFmtId="9" fontId="8" fillId="2" borderId="1" xfId="2" applyFont="1" applyFill="1" applyBorder="1" applyAlignment="1" applyProtection="1">
      <alignment horizontal="center" vertical="top" wrapText="1"/>
      <protection hidden="1"/>
    </xf>
    <xf numFmtId="9" fontId="9" fillId="0" borderId="1" xfId="2" applyFont="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9" fontId="10" fillId="2" borderId="1" xfId="0" applyNumberFormat="1" applyFont="1" applyFill="1" applyBorder="1" applyAlignment="1" applyProtection="1">
      <alignment horizontal="center" vertical="top" wrapText="1"/>
      <protection hidden="1"/>
    </xf>
    <xf numFmtId="9" fontId="11" fillId="4" borderId="1" xfId="2" applyFont="1" applyFill="1" applyBorder="1" applyAlignment="1" applyProtection="1">
      <alignment horizontal="center" vertical="top" wrapText="1"/>
      <protection hidden="1"/>
    </xf>
    <xf numFmtId="10" fontId="4" fillId="0" borderId="1" xfId="0" applyNumberFormat="1" applyFont="1" applyBorder="1" applyAlignment="1" applyProtection="1">
      <alignment horizontal="center" vertical="top" wrapText="1"/>
      <protection hidden="1"/>
    </xf>
    <xf numFmtId="0" fontId="4" fillId="0" borderId="1" xfId="0" applyFont="1" applyFill="1" applyBorder="1" applyAlignment="1" applyProtection="1">
      <alignment horizontal="center" vertical="top" wrapText="1"/>
      <protection hidden="1"/>
    </xf>
    <xf numFmtId="9" fontId="9" fillId="0" borderId="1" xfId="0" applyNumberFormat="1" applyFont="1" applyBorder="1" applyAlignment="1" applyProtection="1">
      <alignment horizontal="center" vertical="top" wrapText="1"/>
      <protection hidden="1"/>
    </xf>
    <xf numFmtId="9" fontId="4" fillId="0" borderId="1" xfId="2" applyFont="1" applyBorder="1" applyAlignment="1" applyProtection="1">
      <alignment horizontal="center" vertical="top" wrapText="1"/>
      <protection hidden="1"/>
    </xf>
    <xf numFmtId="164" fontId="4" fillId="0" borderId="1" xfId="2" applyNumberFormat="1" applyFont="1" applyBorder="1" applyAlignment="1" applyProtection="1">
      <alignment horizontal="center" vertical="top" wrapText="1"/>
      <protection hidden="1"/>
    </xf>
    <xf numFmtId="9" fontId="4" fillId="0" borderId="1" xfId="2" applyFont="1" applyFill="1" applyBorder="1" applyAlignment="1" applyProtection="1">
      <alignment horizontal="center" vertical="top" wrapText="1"/>
      <protection hidden="1"/>
    </xf>
    <xf numFmtId="164" fontId="4" fillId="0" borderId="1" xfId="2" applyNumberFormat="1" applyFont="1" applyFill="1" applyBorder="1" applyAlignment="1" applyProtection="1">
      <alignment horizontal="center" vertical="top" wrapText="1"/>
      <protection hidden="1"/>
    </xf>
    <xf numFmtId="9" fontId="4" fillId="0" borderId="1" xfId="0" applyNumberFormat="1" applyFont="1" applyFill="1" applyBorder="1" applyAlignment="1" applyProtection="1">
      <alignment horizontal="center" vertical="top" wrapText="1"/>
      <protection hidden="1"/>
    </xf>
    <xf numFmtId="10" fontId="9" fillId="0" borderId="1" xfId="0" applyNumberFormat="1" applyFont="1" applyBorder="1" applyAlignment="1" applyProtection="1">
      <alignment horizontal="center" vertical="top" wrapText="1"/>
      <protection hidden="1"/>
    </xf>
    <xf numFmtId="9" fontId="12" fillId="4" borderId="1" xfId="0" applyNumberFormat="1" applyFont="1" applyFill="1" applyBorder="1" applyAlignment="1" applyProtection="1">
      <alignment horizontal="center" vertical="top" wrapText="1"/>
      <protection hidden="1"/>
    </xf>
    <xf numFmtId="0" fontId="4" fillId="0" borderId="0" xfId="0" applyFont="1" applyAlignment="1" applyProtection="1">
      <alignment horizontal="justify" wrapText="1"/>
      <protection hidden="1"/>
    </xf>
    <xf numFmtId="0" fontId="4" fillId="0" borderId="0" xfId="0" applyFont="1" applyAlignment="1" applyProtection="1">
      <alignment horizontal="justify" vertical="center" wrapText="1"/>
      <protection hidden="1"/>
    </xf>
    <xf numFmtId="9" fontId="4" fillId="0" borderId="1" xfId="0" applyNumberFormat="1" applyFont="1" applyBorder="1" applyAlignment="1" applyProtection="1">
      <alignment horizontal="justify" vertical="top" wrapText="1"/>
      <protection hidden="1"/>
    </xf>
    <xf numFmtId="0" fontId="4" fillId="0" borderId="1" xfId="0" applyFont="1" applyBorder="1" applyAlignment="1" applyProtection="1">
      <alignment horizontal="justify" vertical="top" wrapText="1"/>
      <protection locked="0" hidden="1"/>
    </xf>
    <xf numFmtId="0" fontId="13" fillId="0" borderId="3" xfId="0" applyFont="1" applyBorder="1" applyAlignment="1" applyProtection="1">
      <alignment horizontal="justify" wrapText="1"/>
      <protection locked="0"/>
    </xf>
    <xf numFmtId="0" fontId="7" fillId="2" borderId="1" xfId="0" applyFont="1" applyFill="1" applyBorder="1" applyAlignment="1" applyProtection="1">
      <alignment horizontal="justify" wrapText="1"/>
      <protection hidden="1"/>
    </xf>
    <xf numFmtId="0" fontId="9" fillId="0" borderId="1" xfId="0" applyFont="1" applyBorder="1" applyAlignment="1" applyProtection="1">
      <alignment horizontal="justify" vertical="top" wrapText="1"/>
      <protection hidden="1"/>
    </xf>
    <xf numFmtId="0" fontId="11" fillId="4" borderId="1" xfId="0" applyFont="1" applyFill="1" applyBorder="1" applyAlignment="1" applyProtection="1">
      <alignment horizontal="justify" wrapText="1"/>
      <protection hidden="1"/>
    </xf>
    <xf numFmtId="0" fontId="4" fillId="0" borderId="1" xfId="0" applyFont="1" applyBorder="1" applyAlignment="1" applyProtection="1">
      <alignment horizontal="justify" vertical="top" wrapText="1"/>
      <protection hidden="1"/>
    </xf>
    <xf numFmtId="0" fontId="4" fillId="0" borderId="1" xfId="0" applyFont="1" applyFill="1" applyBorder="1" applyAlignment="1" applyProtection="1">
      <alignment horizontal="justify" vertical="top" wrapText="1"/>
      <protection hidden="1"/>
    </xf>
    <xf numFmtId="9" fontId="4" fillId="0" borderId="1" xfId="2" applyFont="1" applyBorder="1" applyAlignment="1">
      <alignment horizontal="right" vertical="top" wrapText="1"/>
    </xf>
    <xf numFmtId="10" fontId="4" fillId="0" borderId="1" xfId="2" applyNumberFormat="1" applyFont="1" applyBorder="1" applyAlignment="1">
      <alignment horizontal="center" vertical="top" wrapText="1"/>
    </xf>
    <xf numFmtId="1" fontId="4" fillId="0" borderId="1" xfId="0" applyNumberFormat="1" applyFont="1" applyBorder="1" applyAlignment="1">
      <alignment horizontal="right" vertical="top" wrapText="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0" fontId="14" fillId="0" borderId="8" xfId="0" applyFont="1" applyFill="1" applyBorder="1" applyAlignment="1">
      <alignment wrapText="1"/>
    </xf>
    <xf numFmtId="9" fontId="4" fillId="0" borderId="1" xfId="0" applyNumberFormat="1" applyFont="1" applyBorder="1" applyAlignment="1" applyProtection="1">
      <alignment horizontal="center" vertical="center" wrapText="1"/>
      <protection hidden="1"/>
    </xf>
    <xf numFmtId="9" fontId="13" fillId="0" borderId="1"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5" fillId="0" borderId="1" xfId="0" applyFont="1" applyFill="1" applyBorder="1" applyAlignment="1">
      <alignment wrapText="1"/>
    </xf>
    <xf numFmtId="0" fontId="15" fillId="0" borderId="2" xfId="0" applyFont="1" applyFill="1" applyBorder="1" applyAlignment="1">
      <alignment wrapText="1"/>
    </xf>
    <xf numFmtId="0" fontId="16" fillId="0" borderId="9" xfId="0" applyFont="1" applyFill="1" applyBorder="1" applyAlignment="1">
      <alignment horizontal="center" vertical="center" wrapText="1"/>
    </xf>
    <xf numFmtId="9" fontId="16" fillId="0" borderId="8" xfId="0" applyNumberFormat="1" applyFont="1" applyFill="1" applyBorder="1" applyAlignment="1">
      <alignment horizontal="center" vertical="center" wrapText="1"/>
    </xf>
    <xf numFmtId="0" fontId="14" fillId="0" borderId="8" xfId="0" applyFont="1" applyFill="1" applyBorder="1" applyAlignment="1">
      <alignment horizontal="left" vertical="center" wrapText="1"/>
    </xf>
    <xf numFmtId="0" fontId="13" fillId="0" borderId="3" xfId="0"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41" fontId="4" fillId="0" borderId="1" xfId="1" applyFont="1" applyFill="1" applyBorder="1" applyAlignment="1" applyProtection="1">
      <alignment horizontal="center" vertical="center" wrapText="1"/>
      <protection hidden="1"/>
    </xf>
    <xf numFmtId="9" fontId="8" fillId="2" borderId="1" xfId="2" applyFont="1" applyFill="1" applyBorder="1" applyAlignment="1" applyProtection="1">
      <alignment horizontal="center" vertical="center" wrapText="1"/>
      <protection hidden="1"/>
    </xf>
    <xf numFmtId="9" fontId="9" fillId="0" borderId="1" xfId="2" applyFont="1" applyBorder="1" applyAlignment="1" applyProtection="1">
      <alignment horizontal="center" vertical="center" wrapText="1"/>
      <protection hidden="1"/>
    </xf>
    <xf numFmtId="41" fontId="4" fillId="0" borderId="1" xfId="1" applyFont="1" applyFill="1" applyBorder="1" applyAlignment="1" applyProtection="1">
      <alignment vertical="center" wrapText="1"/>
      <protection hidden="1"/>
    </xf>
    <xf numFmtId="41" fontId="4" fillId="0" borderId="1" xfId="1" applyFont="1" applyBorder="1" applyAlignment="1" applyProtection="1">
      <alignment vertical="center" wrapText="1"/>
      <protection hidden="1"/>
    </xf>
    <xf numFmtId="41" fontId="4" fillId="0" borderId="1" xfId="1" applyFont="1" applyBorder="1" applyAlignment="1" applyProtection="1">
      <alignment horizontal="left" vertical="center" wrapText="1"/>
      <protection hidden="1"/>
    </xf>
    <xf numFmtId="9" fontId="13" fillId="0" borderId="10"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9" fontId="13" fillId="0" borderId="9" xfId="0" applyNumberFormat="1" applyFont="1" applyFill="1" applyBorder="1" applyAlignment="1">
      <alignment horizontal="center" vertical="center" wrapText="1"/>
    </xf>
    <xf numFmtId="9" fontId="13" fillId="0" borderId="8" xfId="0" applyNumberFormat="1"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4" fillId="0" borderId="8" xfId="0" applyFont="1" applyFill="1" applyBorder="1" applyAlignment="1">
      <alignment vertical="center" wrapText="1"/>
    </xf>
    <xf numFmtId="0" fontId="13" fillId="1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9" fontId="13" fillId="1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9" fontId="13" fillId="0" borderId="11" xfId="0" applyNumberFormat="1" applyFont="1" applyFill="1" applyBorder="1" applyAlignment="1">
      <alignment horizontal="center" vertical="center" wrapText="1"/>
    </xf>
    <xf numFmtId="0" fontId="14" fillId="0" borderId="8" xfId="0" applyFont="1" applyFill="1" applyBorder="1" applyAlignment="1">
      <alignment horizontal="left" vertical="top" wrapText="1"/>
    </xf>
    <xf numFmtId="9" fontId="13" fillId="10" borderId="8" xfId="0" applyNumberFormat="1" applyFont="1" applyFill="1" applyBorder="1" applyAlignment="1">
      <alignment horizontal="center" vertical="center" wrapText="1"/>
    </xf>
    <xf numFmtId="0" fontId="14" fillId="0" borderId="8" xfId="0" applyFont="1" applyFill="1" applyBorder="1" applyAlignment="1">
      <alignment vertical="top" wrapText="1"/>
    </xf>
    <xf numFmtId="0" fontId="15" fillId="0" borderId="4" xfId="0" applyFont="1" applyFill="1" applyBorder="1" applyAlignment="1">
      <alignment wrapText="1"/>
    </xf>
    <xf numFmtId="0" fontId="14" fillId="0" borderId="12" xfId="0" applyFont="1" applyFill="1" applyBorder="1" applyAlignment="1">
      <alignment wrapText="1"/>
    </xf>
    <xf numFmtId="0" fontId="15" fillId="0" borderId="3" xfId="0" applyFont="1" applyFill="1" applyBorder="1" applyAlignment="1">
      <alignment wrapText="1"/>
    </xf>
    <xf numFmtId="9" fontId="15" fillId="10" borderId="3"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left" vertical="center" wrapText="1"/>
    </xf>
    <xf numFmtId="9" fontId="15" fillId="0" borderId="3" xfId="0" applyNumberFormat="1" applyFont="1" applyFill="1" applyBorder="1" applyAlignment="1">
      <alignment horizontal="center" vertical="center" wrapText="1"/>
    </xf>
    <xf numFmtId="0" fontId="14" fillId="0" borderId="12" xfId="0" applyFont="1" applyFill="1" applyBorder="1" applyAlignment="1">
      <alignment vertical="center" wrapText="1"/>
    </xf>
    <xf numFmtId="0" fontId="5" fillId="5" borderId="5" xfId="0" applyFont="1" applyFill="1" applyBorder="1" applyAlignment="1" applyProtection="1">
      <alignment horizontal="center" vertical="center" wrapText="1"/>
      <protection hidden="1"/>
    </xf>
    <xf numFmtId="0" fontId="5" fillId="5" borderId="6"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wrapText="1"/>
      <protection hidden="1"/>
    </xf>
    <xf numFmtId="0" fontId="4" fillId="0" borderId="1" xfId="0" applyFont="1" applyBorder="1" applyAlignment="1" applyProtection="1">
      <alignment horizontal="center" wrapText="1"/>
      <protection hidden="1"/>
    </xf>
    <xf numFmtId="0" fontId="4" fillId="0" borderId="1" xfId="0" applyFont="1" applyBorder="1" applyAlignment="1" applyProtection="1">
      <alignment horizontal="justify"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0" fontId="5" fillId="0" borderId="7"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6" name="Imagen 1">
          <a:extLst>
            <a:ext uri="{FF2B5EF4-FFF2-40B4-BE49-F238E27FC236}">
              <a16:creationId xmlns:a16="http://schemas.microsoft.com/office/drawing/2014/main" id="{4572C49C-2EEB-4AEA-944C-3977DBF7F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topLeftCell="A7" zoomScale="70" zoomScaleNormal="70" workbookViewId="0">
      <pane xSplit="4" ySplit="6" topLeftCell="Z21" activePane="bottomRight" state="frozen"/>
      <selection pane="topRight" activeCell="E7" sqref="E7"/>
      <selection pane="bottomLeft" activeCell="A13" sqref="A13"/>
      <selection pane="bottomRight" activeCell="AA23" sqref="AA23"/>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3.5703125" style="1" customWidth="1"/>
    <col min="7" max="7" width="21.140625" style="1" customWidth="1"/>
    <col min="8" max="8" width="28.42578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4" width="16.5703125" style="43" customWidth="1"/>
    <col min="25" max="25" width="52.7109375" style="69" customWidth="1"/>
    <col min="26" max="26" width="38.5703125" style="69" customWidth="1"/>
    <col min="27" max="27" width="19.28515625" style="1" customWidth="1"/>
    <col min="28" max="29" width="16.5703125" style="1" customWidth="1"/>
    <col min="30" max="30" width="55.140625" style="1" customWidth="1"/>
    <col min="31" max="31" width="21.7109375" style="1" customWidth="1"/>
    <col min="32" max="32" width="20.42578125" style="1" customWidth="1"/>
    <col min="33" max="36" width="16.5703125" style="1" customWidth="1"/>
    <col min="37" max="37" width="20.5703125" style="1" customWidth="1"/>
    <col min="38" max="41" width="16.5703125" style="1" customWidth="1"/>
    <col min="42" max="43" width="16.5703125" style="43" customWidth="1"/>
    <col min="44" max="44" width="21.5703125" style="43" customWidth="1"/>
    <col min="45" max="45" width="54" style="69" customWidth="1"/>
    <col min="46" max="16384" width="10.85546875" style="1"/>
  </cols>
  <sheetData>
    <row r="1" spans="1:45" ht="70.5" customHeight="1" x14ac:dyDescent="0.25">
      <c r="A1" s="145" t="s">
        <v>0</v>
      </c>
      <c r="B1" s="146"/>
      <c r="C1" s="146"/>
      <c r="D1" s="146"/>
      <c r="E1" s="146"/>
      <c r="F1" s="146"/>
      <c r="G1" s="146"/>
      <c r="H1" s="146"/>
      <c r="I1" s="146"/>
      <c r="J1" s="146"/>
      <c r="K1" s="146"/>
      <c r="L1" s="147" t="s">
        <v>1</v>
      </c>
      <c r="M1" s="147"/>
      <c r="N1" s="147"/>
      <c r="O1" s="147"/>
      <c r="P1" s="147"/>
    </row>
    <row r="2" spans="1:45" s="2" customFormat="1" ht="23.45" customHeight="1" x14ac:dyDescent="0.25">
      <c r="A2" s="148" t="s">
        <v>2</v>
      </c>
      <c r="B2" s="149"/>
      <c r="C2" s="149"/>
      <c r="D2" s="149"/>
      <c r="E2" s="149"/>
      <c r="F2" s="149"/>
      <c r="G2" s="149"/>
      <c r="H2" s="149"/>
      <c r="I2" s="149"/>
      <c r="J2" s="149"/>
      <c r="K2" s="149"/>
      <c r="L2" s="149"/>
      <c r="M2" s="149"/>
      <c r="N2" s="149"/>
      <c r="O2" s="149"/>
      <c r="P2" s="149"/>
      <c r="V2" s="43"/>
      <c r="W2" s="43"/>
      <c r="X2" s="43"/>
      <c r="Y2" s="70"/>
      <c r="Z2" s="70"/>
      <c r="AP2" s="43"/>
      <c r="AQ2" s="43"/>
      <c r="AR2" s="43"/>
      <c r="AS2" s="70"/>
    </row>
    <row r="3" spans="1:45" x14ac:dyDescent="0.25"/>
    <row r="4" spans="1:45" ht="29.1" customHeight="1" x14ac:dyDescent="0.25">
      <c r="A4" s="137" t="s">
        <v>3</v>
      </c>
      <c r="B4" s="137"/>
      <c r="C4" s="147" t="s">
        <v>4</v>
      </c>
      <c r="D4" s="147"/>
      <c r="F4" s="137" t="s">
        <v>5</v>
      </c>
      <c r="G4" s="137"/>
      <c r="H4" s="137"/>
      <c r="I4" s="137"/>
      <c r="J4" s="137"/>
      <c r="K4" s="137"/>
    </row>
    <row r="5" spans="1:45" x14ac:dyDescent="0.25">
      <c r="A5" s="137"/>
      <c r="B5" s="137"/>
      <c r="C5" s="147"/>
      <c r="D5" s="147"/>
      <c r="F5" s="3" t="s">
        <v>6</v>
      </c>
      <c r="G5" s="3" t="s">
        <v>7</v>
      </c>
      <c r="H5" s="138" t="s">
        <v>8</v>
      </c>
      <c r="I5" s="138"/>
      <c r="J5" s="138"/>
      <c r="K5" s="138"/>
    </row>
    <row r="6" spans="1:45" x14ac:dyDescent="0.25">
      <c r="A6" s="137"/>
      <c r="B6" s="137"/>
      <c r="C6" s="147"/>
      <c r="D6" s="147"/>
      <c r="F6" s="4">
        <v>1</v>
      </c>
      <c r="G6" s="4" t="s">
        <v>9</v>
      </c>
      <c r="H6" s="139" t="s">
        <v>10</v>
      </c>
      <c r="I6" s="139"/>
      <c r="J6" s="139"/>
      <c r="K6" s="139"/>
    </row>
    <row r="7" spans="1:45" ht="62.25" customHeight="1" x14ac:dyDescent="0.25">
      <c r="A7" s="137"/>
      <c r="B7" s="137"/>
      <c r="C7" s="147"/>
      <c r="D7" s="147"/>
      <c r="F7" s="88">
        <v>2</v>
      </c>
      <c r="G7" s="88" t="s">
        <v>11</v>
      </c>
      <c r="H7" s="140" t="s">
        <v>12</v>
      </c>
      <c r="I7" s="140"/>
      <c r="J7" s="140"/>
      <c r="K7" s="140"/>
    </row>
    <row r="8" spans="1:45" hidden="1" x14ac:dyDescent="0.25">
      <c r="A8" s="137"/>
      <c r="B8" s="137"/>
      <c r="C8" s="147"/>
      <c r="D8" s="147"/>
      <c r="F8" s="4"/>
      <c r="G8" s="4"/>
      <c r="H8" s="139"/>
      <c r="I8" s="139"/>
      <c r="J8" s="139"/>
      <c r="K8" s="139"/>
    </row>
    <row r="9" spans="1:45" x14ac:dyDescent="0.25"/>
    <row r="10" spans="1:45" ht="14.45" customHeight="1" x14ac:dyDescent="0.25">
      <c r="A10" s="137" t="s">
        <v>13</v>
      </c>
      <c r="B10" s="137"/>
      <c r="C10" s="137" t="s">
        <v>14</v>
      </c>
      <c r="D10" s="137" t="s">
        <v>15</v>
      </c>
      <c r="E10" s="137"/>
      <c r="F10" s="137"/>
      <c r="G10" s="137"/>
      <c r="H10" s="137"/>
      <c r="I10" s="137"/>
      <c r="J10" s="137"/>
      <c r="K10" s="137"/>
      <c r="L10" s="137"/>
      <c r="M10" s="137"/>
      <c r="N10" s="137"/>
      <c r="O10" s="137"/>
      <c r="P10" s="137"/>
      <c r="Q10" s="141" t="s">
        <v>16</v>
      </c>
      <c r="R10" s="141"/>
      <c r="S10" s="141"/>
      <c r="T10" s="141"/>
      <c r="U10" s="141"/>
      <c r="V10" s="136" t="s">
        <v>17</v>
      </c>
      <c r="W10" s="136"/>
      <c r="X10" s="136"/>
      <c r="Y10" s="136"/>
      <c r="Z10" s="136"/>
      <c r="AA10" s="142" t="s">
        <v>17</v>
      </c>
      <c r="AB10" s="142"/>
      <c r="AC10" s="142"/>
      <c r="AD10" s="142"/>
      <c r="AE10" s="142"/>
      <c r="AF10" s="143" t="s">
        <v>17</v>
      </c>
      <c r="AG10" s="143"/>
      <c r="AH10" s="143"/>
      <c r="AI10" s="143"/>
      <c r="AJ10" s="143"/>
      <c r="AK10" s="144" t="s">
        <v>17</v>
      </c>
      <c r="AL10" s="144"/>
      <c r="AM10" s="144"/>
      <c r="AN10" s="144"/>
      <c r="AO10" s="144"/>
      <c r="AP10" s="133" t="s">
        <v>18</v>
      </c>
      <c r="AQ10" s="134"/>
      <c r="AR10" s="134"/>
      <c r="AS10" s="135"/>
    </row>
    <row r="11" spans="1:45" ht="19.5" customHeight="1" x14ac:dyDescent="0.25">
      <c r="A11" s="137"/>
      <c r="B11" s="137"/>
      <c r="C11" s="137"/>
      <c r="D11" s="137"/>
      <c r="E11" s="137"/>
      <c r="F11" s="137"/>
      <c r="G11" s="137"/>
      <c r="H11" s="137"/>
      <c r="I11" s="137"/>
      <c r="J11" s="137"/>
      <c r="K11" s="137"/>
      <c r="L11" s="137"/>
      <c r="M11" s="137"/>
      <c r="N11" s="137"/>
      <c r="O11" s="137"/>
      <c r="P11" s="137"/>
      <c r="Q11" s="141"/>
      <c r="R11" s="141"/>
      <c r="S11" s="141"/>
      <c r="T11" s="141"/>
      <c r="U11" s="141"/>
      <c r="V11" s="136" t="s">
        <v>19</v>
      </c>
      <c r="W11" s="136"/>
      <c r="X11" s="136"/>
      <c r="Y11" s="136"/>
      <c r="Z11" s="136"/>
      <c r="AA11" s="142" t="s">
        <v>20</v>
      </c>
      <c r="AB11" s="142"/>
      <c r="AC11" s="142"/>
      <c r="AD11" s="142"/>
      <c r="AE11" s="142"/>
      <c r="AF11" s="143" t="s">
        <v>21</v>
      </c>
      <c r="AG11" s="143"/>
      <c r="AH11" s="143"/>
      <c r="AI11" s="143"/>
      <c r="AJ11" s="143"/>
      <c r="AK11" s="144" t="s">
        <v>22</v>
      </c>
      <c r="AL11" s="144"/>
      <c r="AM11" s="144"/>
      <c r="AN11" s="144"/>
      <c r="AO11" s="144"/>
      <c r="AP11" s="133" t="s">
        <v>23</v>
      </c>
      <c r="AQ11" s="134"/>
      <c r="AR11" s="134"/>
      <c r="AS11" s="135"/>
    </row>
    <row r="12" spans="1:45" ht="60" x14ac:dyDescent="0.25">
      <c r="A12" s="83" t="s">
        <v>24</v>
      </c>
      <c r="B12" s="83" t="s">
        <v>25</v>
      </c>
      <c r="C12" s="137"/>
      <c r="D12" s="83" t="s">
        <v>26</v>
      </c>
      <c r="E12" s="83" t="s">
        <v>27</v>
      </c>
      <c r="F12" s="83" t="s">
        <v>28</v>
      </c>
      <c r="G12" s="83" t="s">
        <v>29</v>
      </c>
      <c r="H12" s="83" t="s">
        <v>30</v>
      </c>
      <c r="I12" s="83" t="s">
        <v>31</v>
      </c>
      <c r="J12" s="83" t="s">
        <v>32</v>
      </c>
      <c r="K12" s="83" t="s">
        <v>33</v>
      </c>
      <c r="L12" s="83" t="s">
        <v>34</v>
      </c>
      <c r="M12" s="83" t="s">
        <v>35</v>
      </c>
      <c r="N12" s="83" t="s">
        <v>36</v>
      </c>
      <c r="O12" s="83" t="s">
        <v>37</v>
      </c>
      <c r="P12" s="83" t="s">
        <v>38</v>
      </c>
      <c r="Q12" s="84" t="s">
        <v>39</v>
      </c>
      <c r="R12" s="84" t="s">
        <v>40</v>
      </c>
      <c r="S12" s="84" t="s">
        <v>41</v>
      </c>
      <c r="T12" s="84" t="s">
        <v>42</v>
      </c>
      <c r="U12" s="84" t="s">
        <v>43</v>
      </c>
      <c r="V12" s="82" t="s">
        <v>44</v>
      </c>
      <c r="W12" s="82" t="s">
        <v>45</v>
      </c>
      <c r="X12" s="82" t="s">
        <v>46</v>
      </c>
      <c r="Y12" s="82" t="s">
        <v>47</v>
      </c>
      <c r="Z12" s="82" t="s">
        <v>48</v>
      </c>
      <c r="AA12" s="85" t="s">
        <v>44</v>
      </c>
      <c r="AB12" s="85" t="s">
        <v>45</v>
      </c>
      <c r="AC12" s="85" t="s">
        <v>46</v>
      </c>
      <c r="AD12" s="85" t="s">
        <v>47</v>
      </c>
      <c r="AE12" s="85" t="s">
        <v>48</v>
      </c>
      <c r="AF12" s="86" t="s">
        <v>44</v>
      </c>
      <c r="AG12" s="86" t="s">
        <v>45</v>
      </c>
      <c r="AH12" s="86" t="s">
        <v>46</v>
      </c>
      <c r="AI12" s="86" t="s">
        <v>47</v>
      </c>
      <c r="AJ12" s="86" t="s">
        <v>48</v>
      </c>
      <c r="AK12" s="87" t="s">
        <v>44</v>
      </c>
      <c r="AL12" s="87" t="s">
        <v>45</v>
      </c>
      <c r="AM12" s="87" t="s">
        <v>46</v>
      </c>
      <c r="AN12" s="87" t="s">
        <v>47</v>
      </c>
      <c r="AO12" s="87" t="s">
        <v>48</v>
      </c>
      <c r="AP12" s="33" t="s">
        <v>44</v>
      </c>
      <c r="AQ12" s="33" t="s">
        <v>45</v>
      </c>
      <c r="AR12" s="33" t="s">
        <v>46</v>
      </c>
      <c r="AS12" s="33" t="s">
        <v>49</v>
      </c>
    </row>
    <row r="13" spans="1:45" s="35" customFormat="1" ht="114" x14ac:dyDescent="0.25">
      <c r="A13" s="89">
        <v>4</v>
      </c>
      <c r="B13" s="89" t="s">
        <v>50</v>
      </c>
      <c r="C13" s="89" t="s">
        <v>51</v>
      </c>
      <c r="D13" s="89" t="s">
        <v>52</v>
      </c>
      <c r="E13" s="5">
        <f t="shared" ref="E13:E30" si="0">+(5.55555555555556%*80%)/100%</f>
        <v>4.4444444444444481E-2</v>
      </c>
      <c r="F13" s="89" t="s">
        <v>53</v>
      </c>
      <c r="G13" s="89" t="s">
        <v>54</v>
      </c>
      <c r="H13" s="89" t="s">
        <v>55</v>
      </c>
      <c r="I13" s="6">
        <v>6.6000000000000003E-2</v>
      </c>
      <c r="J13" s="89" t="s">
        <v>56</v>
      </c>
      <c r="K13" s="89" t="s">
        <v>57</v>
      </c>
      <c r="L13" s="7">
        <v>0</v>
      </c>
      <c r="M13" s="7">
        <v>0.02</v>
      </c>
      <c r="N13" s="7">
        <v>0.06</v>
      </c>
      <c r="O13" s="7">
        <v>0.1</v>
      </c>
      <c r="P13" s="7">
        <v>0.1</v>
      </c>
      <c r="Q13" s="89" t="s">
        <v>58</v>
      </c>
      <c r="R13" s="89" t="s">
        <v>59</v>
      </c>
      <c r="S13" s="89" t="s">
        <v>60</v>
      </c>
      <c r="T13" s="89" t="s">
        <v>61</v>
      </c>
      <c r="U13" s="89" t="s">
        <v>62</v>
      </c>
      <c r="V13" s="44" t="s">
        <v>63</v>
      </c>
      <c r="W13" s="44" t="s">
        <v>63</v>
      </c>
      <c r="X13" s="44" t="s">
        <v>63</v>
      </c>
      <c r="Y13" s="71" t="s">
        <v>64</v>
      </c>
      <c r="Z13" s="71" t="s">
        <v>63</v>
      </c>
      <c r="AA13" s="91">
        <f>M13</f>
        <v>0.02</v>
      </c>
      <c r="AB13" s="92">
        <v>0.02</v>
      </c>
      <c r="AC13" s="93">
        <v>1</v>
      </c>
      <c r="AD13" s="121" t="s">
        <v>65</v>
      </c>
      <c r="AE13" s="114" t="s">
        <v>66</v>
      </c>
      <c r="AF13" s="34">
        <f>N13</f>
        <v>0.06</v>
      </c>
      <c r="AG13" s="79"/>
      <c r="AH13" s="80">
        <f>IF(AG13/AF13&gt;100%,100%,AG13/AF13)</f>
        <v>0</v>
      </c>
      <c r="AI13" s="89"/>
      <c r="AJ13" s="89"/>
      <c r="AK13" s="34">
        <f>O13</f>
        <v>0.1</v>
      </c>
      <c r="AL13" s="79"/>
      <c r="AM13" s="80">
        <f>IF(AL13/AK13&gt;100%,100%,AL13/AK13)</f>
        <v>0</v>
      </c>
      <c r="AN13" s="89"/>
      <c r="AO13" s="89"/>
      <c r="AP13" s="44">
        <f>P13</f>
        <v>0.1</v>
      </c>
      <c r="AQ13" s="44">
        <v>0</v>
      </c>
      <c r="AR13" s="44">
        <v>0</v>
      </c>
      <c r="AS13" s="71" t="s">
        <v>64</v>
      </c>
    </row>
    <row r="14" spans="1:45" s="35" customFormat="1" ht="90" x14ac:dyDescent="0.25">
      <c r="A14" s="89">
        <v>4</v>
      </c>
      <c r="B14" s="89" t="s">
        <v>50</v>
      </c>
      <c r="C14" s="89" t="s">
        <v>51</v>
      </c>
      <c r="D14" s="89" t="s">
        <v>67</v>
      </c>
      <c r="E14" s="5">
        <f t="shared" si="0"/>
        <v>4.4444444444444481E-2</v>
      </c>
      <c r="F14" s="89" t="s">
        <v>53</v>
      </c>
      <c r="G14" s="89" t="s">
        <v>68</v>
      </c>
      <c r="H14" s="89" t="s">
        <v>69</v>
      </c>
      <c r="I14" s="89" t="s">
        <v>70</v>
      </c>
      <c r="J14" s="89" t="s">
        <v>71</v>
      </c>
      <c r="K14" s="89" t="s">
        <v>57</v>
      </c>
      <c r="L14" s="7">
        <v>0</v>
      </c>
      <c r="M14" s="7">
        <v>0</v>
      </c>
      <c r="N14" s="7">
        <v>0</v>
      </c>
      <c r="O14" s="7">
        <v>0.15</v>
      </c>
      <c r="P14" s="7">
        <v>0.15</v>
      </c>
      <c r="Q14" s="89" t="s">
        <v>58</v>
      </c>
      <c r="R14" s="89" t="s">
        <v>72</v>
      </c>
      <c r="S14" s="89" t="s">
        <v>73</v>
      </c>
      <c r="T14" s="89" t="s">
        <v>61</v>
      </c>
      <c r="U14" s="89" t="s">
        <v>74</v>
      </c>
      <c r="V14" s="44" t="s">
        <v>63</v>
      </c>
      <c r="W14" s="44" t="s">
        <v>63</v>
      </c>
      <c r="X14" s="44" t="s">
        <v>63</v>
      </c>
      <c r="Y14" s="71" t="s">
        <v>64</v>
      </c>
      <c r="Z14" s="71" t="s">
        <v>63</v>
      </c>
      <c r="AA14" s="91">
        <f t="shared" ref="AA14:AA36" si="1">M14</f>
        <v>0</v>
      </c>
      <c r="AB14" s="94" t="s">
        <v>75</v>
      </c>
      <c r="AC14" s="95" t="s">
        <v>75</v>
      </c>
      <c r="AD14" s="95" t="s">
        <v>75</v>
      </c>
      <c r="AE14" s="95" t="s">
        <v>75</v>
      </c>
      <c r="AF14" s="34">
        <f t="shared" ref="AF14:AF36" si="2">N14</f>
        <v>0</v>
      </c>
      <c r="AG14" s="79">
        <v>0</v>
      </c>
      <c r="AH14" s="80" t="e">
        <f>IF(AG14/AF14&gt;100%,100%,AG14/AF14)</f>
        <v>#DIV/0!</v>
      </c>
      <c r="AI14" s="89"/>
      <c r="AJ14" s="89"/>
      <c r="AK14" s="34">
        <f t="shared" ref="AK14:AK36" si="3">O14</f>
        <v>0.15</v>
      </c>
      <c r="AL14" s="79">
        <v>0</v>
      </c>
      <c r="AM14" s="80">
        <f>IF(AL14/AK14&gt;100%,100%,AL14/AK14)</f>
        <v>0</v>
      </c>
      <c r="AN14" s="89"/>
      <c r="AO14" s="89"/>
      <c r="AP14" s="44">
        <f t="shared" ref="AP14:AP36" si="4">P14</f>
        <v>0.15</v>
      </c>
      <c r="AQ14" s="44">
        <v>0</v>
      </c>
      <c r="AR14" s="44">
        <v>0</v>
      </c>
      <c r="AS14" s="71" t="s">
        <v>64</v>
      </c>
    </row>
    <row r="15" spans="1:45" s="35" customFormat="1" ht="68.25" customHeight="1" x14ac:dyDescent="0.25">
      <c r="A15" s="89">
        <v>4</v>
      </c>
      <c r="B15" s="89" t="s">
        <v>50</v>
      </c>
      <c r="C15" s="89" t="s">
        <v>51</v>
      </c>
      <c r="D15" s="89" t="s">
        <v>76</v>
      </c>
      <c r="E15" s="5">
        <f t="shared" si="0"/>
        <v>4.4444444444444481E-2</v>
      </c>
      <c r="F15" s="89" t="s">
        <v>77</v>
      </c>
      <c r="G15" s="89" t="s">
        <v>78</v>
      </c>
      <c r="H15" s="89" t="s">
        <v>79</v>
      </c>
      <c r="I15" s="89" t="s">
        <v>70</v>
      </c>
      <c r="J15" s="89" t="s">
        <v>56</v>
      </c>
      <c r="K15" s="89" t="s">
        <v>57</v>
      </c>
      <c r="L15" s="7">
        <v>0.05</v>
      </c>
      <c r="M15" s="7">
        <v>0.4</v>
      </c>
      <c r="N15" s="7">
        <v>0.8</v>
      </c>
      <c r="O15" s="7">
        <v>1</v>
      </c>
      <c r="P15" s="7">
        <v>1</v>
      </c>
      <c r="Q15" s="89" t="s">
        <v>58</v>
      </c>
      <c r="R15" s="89" t="s">
        <v>80</v>
      </c>
      <c r="S15" s="89" t="s">
        <v>81</v>
      </c>
      <c r="T15" s="89" t="s">
        <v>61</v>
      </c>
      <c r="U15" s="89" t="s">
        <v>82</v>
      </c>
      <c r="V15" s="44">
        <f t="shared" ref="V15:V30" si="5">L15</f>
        <v>0.05</v>
      </c>
      <c r="W15" s="45">
        <v>0</v>
      </c>
      <c r="X15" s="46">
        <v>0</v>
      </c>
      <c r="Y15" s="72" t="s">
        <v>83</v>
      </c>
      <c r="Z15" s="72" t="s">
        <v>84</v>
      </c>
      <c r="AA15" s="91">
        <f t="shared" si="1"/>
        <v>0.4</v>
      </c>
      <c r="AB15" s="96" t="s">
        <v>85</v>
      </c>
      <c r="AC15" s="97" t="s">
        <v>85</v>
      </c>
      <c r="AD15" s="95" t="s">
        <v>86</v>
      </c>
      <c r="AE15" s="90" t="s">
        <v>85</v>
      </c>
      <c r="AF15" s="34">
        <f t="shared" si="2"/>
        <v>0.8</v>
      </c>
      <c r="AG15" s="79"/>
      <c r="AH15" s="80">
        <f t="shared" ref="AH15:AH29" si="6">IF(AG15/AF15&gt;100%,100%,AG15/AF15)</f>
        <v>0</v>
      </c>
      <c r="AI15" s="89"/>
      <c r="AJ15" s="89"/>
      <c r="AK15" s="34">
        <f t="shared" si="3"/>
        <v>1</v>
      </c>
      <c r="AL15" s="79"/>
      <c r="AM15" s="80">
        <f t="shared" ref="AM15:AM29" si="7">IF(AL15/AK15&gt;100%,100%,AL15/AK15)</f>
        <v>0</v>
      </c>
      <c r="AN15" s="89"/>
      <c r="AO15" s="89"/>
      <c r="AP15" s="44">
        <f t="shared" si="4"/>
        <v>1</v>
      </c>
      <c r="AQ15" s="44">
        <v>0</v>
      </c>
      <c r="AR15" s="44">
        <v>0</v>
      </c>
      <c r="AS15" s="72" t="s">
        <v>83</v>
      </c>
    </row>
    <row r="16" spans="1:45" s="35" customFormat="1" ht="100.5" customHeight="1" x14ac:dyDescent="0.25">
      <c r="A16" s="89">
        <v>4</v>
      </c>
      <c r="B16" s="89" t="s">
        <v>50</v>
      </c>
      <c r="C16" s="89" t="s">
        <v>87</v>
      </c>
      <c r="D16" s="89" t="s">
        <v>88</v>
      </c>
      <c r="E16" s="5">
        <f t="shared" si="0"/>
        <v>4.4444444444444481E-2</v>
      </c>
      <c r="F16" s="89" t="s">
        <v>53</v>
      </c>
      <c r="G16" s="89" t="s">
        <v>89</v>
      </c>
      <c r="H16" s="89" t="s">
        <v>90</v>
      </c>
      <c r="I16" s="7">
        <v>0.5</v>
      </c>
      <c r="J16" s="89" t="s">
        <v>56</v>
      </c>
      <c r="K16" s="89" t="s">
        <v>57</v>
      </c>
      <c r="L16" s="7">
        <v>0.15</v>
      </c>
      <c r="M16" s="7">
        <v>0.3</v>
      </c>
      <c r="N16" s="8">
        <v>0.45</v>
      </c>
      <c r="O16" s="8">
        <v>0.6</v>
      </c>
      <c r="P16" s="7">
        <v>0.6</v>
      </c>
      <c r="Q16" s="89" t="s">
        <v>91</v>
      </c>
      <c r="R16" s="89" t="s">
        <v>92</v>
      </c>
      <c r="S16" s="89" t="s">
        <v>93</v>
      </c>
      <c r="T16" s="89" t="s">
        <v>61</v>
      </c>
      <c r="U16" s="89" t="s">
        <v>94</v>
      </c>
      <c r="V16" s="44">
        <f t="shared" si="5"/>
        <v>0.15</v>
      </c>
      <c r="W16" s="47" t="s">
        <v>95</v>
      </c>
      <c r="X16" s="48">
        <v>1</v>
      </c>
      <c r="Y16" s="73" t="s">
        <v>96</v>
      </c>
      <c r="Z16" s="72" t="s">
        <v>97</v>
      </c>
      <c r="AA16" s="91">
        <f t="shared" si="1"/>
        <v>0.3</v>
      </c>
      <c r="AB16" s="98" t="s">
        <v>98</v>
      </c>
      <c r="AC16" s="99">
        <v>1</v>
      </c>
      <c r="AD16" s="100" t="s">
        <v>99</v>
      </c>
      <c r="AE16" s="100" t="s">
        <v>100</v>
      </c>
      <c r="AF16" s="34">
        <f t="shared" si="2"/>
        <v>0.45</v>
      </c>
      <c r="AG16" s="79"/>
      <c r="AH16" s="80">
        <f t="shared" si="6"/>
        <v>0</v>
      </c>
      <c r="AI16" s="89"/>
      <c r="AJ16" s="89"/>
      <c r="AK16" s="34">
        <f t="shared" si="3"/>
        <v>0.6</v>
      </c>
      <c r="AL16" s="79"/>
      <c r="AM16" s="80">
        <f t="shared" si="7"/>
        <v>0</v>
      </c>
      <c r="AN16" s="89"/>
      <c r="AO16" s="89"/>
      <c r="AP16" s="44">
        <f t="shared" si="4"/>
        <v>0.6</v>
      </c>
      <c r="AQ16" s="59">
        <v>0.86960000000000004</v>
      </c>
      <c r="AR16" s="59">
        <f>AQ16/AP16</f>
        <v>1.4493333333333334</v>
      </c>
      <c r="AS16" s="73" t="s">
        <v>96</v>
      </c>
    </row>
    <row r="17" spans="1:45" s="35" customFormat="1" ht="135" x14ac:dyDescent="0.25">
      <c r="A17" s="89">
        <v>4</v>
      </c>
      <c r="B17" s="89" t="s">
        <v>50</v>
      </c>
      <c r="C17" s="89" t="s">
        <v>87</v>
      </c>
      <c r="D17" s="89" t="s">
        <v>101</v>
      </c>
      <c r="E17" s="5">
        <f t="shared" si="0"/>
        <v>4.4444444444444481E-2</v>
      </c>
      <c r="F17" s="89" t="s">
        <v>53</v>
      </c>
      <c r="G17" s="89" t="s">
        <v>102</v>
      </c>
      <c r="H17" s="89" t="s">
        <v>103</v>
      </c>
      <c r="I17" s="7">
        <v>0.6</v>
      </c>
      <c r="J17" s="89" t="s">
        <v>56</v>
      </c>
      <c r="K17" s="89" t="s">
        <v>57</v>
      </c>
      <c r="L17" s="7">
        <v>0.15</v>
      </c>
      <c r="M17" s="7">
        <v>0.3</v>
      </c>
      <c r="N17" s="8">
        <v>0.45</v>
      </c>
      <c r="O17" s="8">
        <v>0.6</v>
      </c>
      <c r="P17" s="7">
        <v>0.6</v>
      </c>
      <c r="Q17" s="89" t="s">
        <v>91</v>
      </c>
      <c r="R17" s="89" t="s">
        <v>92</v>
      </c>
      <c r="S17" s="89" t="s">
        <v>93</v>
      </c>
      <c r="T17" s="89" t="s">
        <v>61</v>
      </c>
      <c r="U17" s="89" t="s">
        <v>94</v>
      </c>
      <c r="V17" s="44">
        <f t="shared" si="5"/>
        <v>0.15</v>
      </c>
      <c r="W17" s="47" t="s">
        <v>104</v>
      </c>
      <c r="X17" s="48">
        <v>0.93</v>
      </c>
      <c r="Y17" s="72" t="s">
        <v>105</v>
      </c>
      <c r="Z17" s="72" t="s">
        <v>97</v>
      </c>
      <c r="AA17" s="91">
        <f t="shared" si="1"/>
        <v>0.3</v>
      </c>
      <c r="AB17" s="101" t="s">
        <v>106</v>
      </c>
      <c r="AC17" s="102">
        <v>1</v>
      </c>
      <c r="AD17" s="100" t="s">
        <v>107</v>
      </c>
      <c r="AE17" s="100" t="s">
        <v>100</v>
      </c>
      <c r="AF17" s="34">
        <f t="shared" si="2"/>
        <v>0.45</v>
      </c>
      <c r="AG17" s="79"/>
      <c r="AH17" s="80">
        <f t="shared" si="6"/>
        <v>0</v>
      </c>
      <c r="AI17" s="89"/>
      <c r="AJ17" s="89"/>
      <c r="AK17" s="34">
        <f t="shared" si="3"/>
        <v>0.6</v>
      </c>
      <c r="AL17" s="79"/>
      <c r="AM17" s="80">
        <f t="shared" si="7"/>
        <v>0</v>
      </c>
      <c r="AN17" s="89"/>
      <c r="AO17" s="89"/>
      <c r="AP17" s="44">
        <f t="shared" si="4"/>
        <v>0.6</v>
      </c>
      <c r="AQ17" s="59">
        <v>0.47510000000000002</v>
      </c>
      <c r="AR17" s="59">
        <f>AQ17/AP17</f>
        <v>0.79183333333333339</v>
      </c>
      <c r="AS17" s="77" t="s">
        <v>105</v>
      </c>
    </row>
    <row r="18" spans="1:45" s="35" customFormat="1" ht="93" customHeight="1" x14ac:dyDescent="0.25">
      <c r="A18" s="89">
        <v>4</v>
      </c>
      <c r="B18" s="89" t="s">
        <v>50</v>
      </c>
      <c r="C18" s="89" t="s">
        <v>87</v>
      </c>
      <c r="D18" s="89" t="s">
        <v>108</v>
      </c>
      <c r="E18" s="5">
        <f t="shared" si="0"/>
        <v>4.4444444444444481E-2</v>
      </c>
      <c r="F18" s="89" t="s">
        <v>77</v>
      </c>
      <c r="G18" s="89" t="s">
        <v>109</v>
      </c>
      <c r="H18" s="89" t="s">
        <v>110</v>
      </c>
      <c r="I18" s="89"/>
      <c r="J18" s="89" t="s">
        <v>56</v>
      </c>
      <c r="K18" s="89" t="s">
        <v>57</v>
      </c>
      <c r="L18" s="7">
        <v>0.1</v>
      </c>
      <c r="M18" s="7">
        <v>0.25</v>
      </c>
      <c r="N18" s="7">
        <v>0.6</v>
      </c>
      <c r="O18" s="7">
        <v>0.95</v>
      </c>
      <c r="P18" s="7">
        <v>0.95</v>
      </c>
      <c r="Q18" s="89" t="s">
        <v>91</v>
      </c>
      <c r="R18" s="89" t="s">
        <v>92</v>
      </c>
      <c r="S18" s="89" t="s">
        <v>93</v>
      </c>
      <c r="T18" s="89" t="s">
        <v>61</v>
      </c>
      <c r="U18" s="89" t="s">
        <v>111</v>
      </c>
      <c r="V18" s="44">
        <f t="shared" si="5"/>
        <v>0.1</v>
      </c>
      <c r="W18" s="47">
        <v>0.22</v>
      </c>
      <c r="X18" s="48">
        <v>1</v>
      </c>
      <c r="Y18" s="72" t="s">
        <v>112</v>
      </c>
      <c r="Z18" s="72" t="s">
        <v>113</v>
      </c>
      <c r="AA18" s="91">
        <f t="shared" si="1"/>
        <v>0.25</v>
      </c>
      <c r="AB18" s="109">
        <v>0.54</v>
      </c>
      <c r="AC18" s="110">
        <v>100</v>
      </c>
      <c r="AD18" s="100" t="s">
        <v>114</v>
      </c>
      <c r="AE18" s="100" t="s">
        <v>115</v>
      </c>
      <c r="AF18" s="34">
        <f t="shared" si="2"/>
        <v>0.6</v>
      </c>
      <c r="AG18" s="79"/>
      <c r="AH18" s="80">
        <f t="shared" si="6"/>
        <v>0</v>
      </c>
      <c r="AI18" s="89"/>
      <c r="AJ18" s="89"/>
      <c r="AK18" s="34">
        <f t="shared" si="3"/>
        <v>0.95</v>
      </c>
      <c r="AL18" s="79"/>
      <c r="AM18" s="80">
        <f t="shared" si="7"/>
        <v>0</v>
      </c>
      <c r="AN18" s="89"/>
      <c r="AO18" s="89"/>
      <c r="AP18" s="44">
        <f t="shared" si="4"/>
        <v>0.95</v>
      </c>
      <c r="AQ18" s="44">
        <v>0.22</v>
      </c>
      <c r="AR18" s="59">
        <f>AQ18/AP18</f>
        <v>0.23157894736842105</v>
      </c>
      <c r="AS18" s="77" t="s">
        <v>112</v>
      </c>
    </row>
    <row r="19" spans="1:45" s="35" customFormat="1" ht="82.5" customHeight="1" x14ac:dyDescent="0.25">
      <c r="A19" s="89">
        <v>4</v>
      </c>
      <c r="B19" s="89" t="s">
        <v>50</v>
      </c>
      <c r="C19" s="89" t="s">
        <v>87</v>
      </c>
      <c r="D19" s="89" t="s">
        <v>116</v>
      </c>
      <c r="E19" s="5">
        <f t="shared" si="0"/>
        <v>4.4444444444444481E-2</v>
      </c>
      <c r="F19" s="89" t="s">
        <v>53</v>
      </c>
      <c r="G19" s="89" t="s">
        <v>117</v>
      </c>
      <c r="H19" s="89" t="s">
        <v>118</v>
      </c>
      <c r="I19" s="89"/>
      <c r="J19" s="89" t="s">
        <v>56</v>
      </c>
      <c r="K19" s="89" t="s">
        <v>57</v>
      </c>
      <c r="L19" s="7">
        <v>0.02</v>
      </c>
      <c r="M19" s="7">
        <v>0.1</v>
      </c>
      <c r="N19" s="7">
        <v>0.2</v>
      </c>
      <c r="O19" s="7">
        <v>0.4</v>
      </c>
      <c r="P19" s="7">
        <v>0.4</v>
      </c>
      <c r="Q19" s="89" t="s">
        <v>91</v>
      </c>
      <c r="R19" s="89" t="s">
        <v>92</v>
      </c>
      <c r="S19" s="89" t="s">
        <v>93</v>
      </c>
      <c r="T19" s="89" t="s">
        <v>61</v>
      </c>
      <c r="U19" s="89" t="s">
        <v>111</v>
      </c>
      <c r="V19" s="44">
        <f t="shared" si="5"/>
        <v>0.02</v>
      </c>
      <c r="W19" s="47">
        <v>7.0000000000000007E-2</v>
      </c>
      <c r="X19" s="48">
        <v>1</v>
      </c>
      <c r="Y19" s="72" t="s">
        <v>119</v>
      </c>
      <c r="Z19" s="72" t="s">
        <v>120</v>
      </c>
      <c r="AA19" s="91">
        <f t="shared" si="1"/>
        <v>0.1</v>
      </c>
      <c r="AB19" s="111">
        <v>0.2</v>
      </c>
      <c r="AC19" s="112">
        <v>1</v>
      </c>
      <c r="AD19" s="100" t="s">
        <v>121</v>
      </c>
      <c r="AE19" s="114" t="s">
        <v>122</v>
      </c>
      <c r="AF19" s="34">
        <f t="shared" si="2"/>
        <v>0.2</v>
      </c>
      <c r="AG19" s="79"/>
      <c r="AH19" s="80">
        <f t="shared" si="6"/>
        <v>0</v>
      </c>
      <c r="AI19" s="89"/>
      <c r="AJ19" s="89"/>
      <c r="AK19" s="34">
        <f t="shared" si="3"/>
        <v>0.4</v>
      </c>
      <c r="AL19" s="79"/>
      <c r="AM19" s="80">
        <f t="shared" si="7"/>
        <v>0</v>
      </c>
      <c r="AN19" s="89"/>
      <c r="AO19" s="89"/>
      <c r="AP19" s="44">
        <f t="shared" si="4"/>
        <v>0.4</v>
      </c>
      <c r="AQ19" s="44">
        <v>7.0000000000000007E-2</v>
      </c>
      <c r="AR19" s="59">
        <f>AQ19/AP19</f>
        <v>0.17500000000000002</v>
      </c>
      <c r="AS19" s="77" t="s">
        <v>119</v>
      </c>
    </row>
    <row r="20" spans="1:45" s="35" customFormat="1" ht="115.5" customHeight="1" x14ac:dyDescent="0.25">
      <c r="A20" s="89">
        <v>4</v>
      </c>
      <c r="B20" s="89" t="s">
        <v>50</v>
      </c>
      <c r="C20" s="89" t="s">
        <v>87</v>
      </c>
      <c r="D20" s="89" t="s">
        <v>123</v>
      </c>
      <c r="E20" s="5">
        <f t="shared" si="0"/>
        <v>4.4444444444444481E-2</v>
      </c>
      <c r="F20" s="89" t="s">
        <v>77</v>
      </c>
      <c r="G20" s="89" t="s">
        <v>124</v>
      </c>
      <c r="H20" s="89" t="s">
        <v>125</v>
      </c>
      <c r="I20" s="89"/>
      <c r="J20" s="89" t="s">
        <v>71</v>
      </c>
      <c r="K20" s="89" t="s">
        <v>57</v>
      </c>
      <c r="L20" s="7">
        <v>0.95</v>
      </c>
      <c r="M20" s="7">
        <v>0.95</v>
      </c>
      <c r="N20" s="7">
        <v>0.95</v>
      </c>
      <c r="O20" s="7">
        <v>0.95</v>
      </c>
      <c r="P20" s="7">
        <v>0.95</v>
      </c>
      <c r="Q20" s="89" t="s">
        <v>91</v>
      </c>
      <c r="R20" s="89" t="s">
        <v>92</v>
      </c>
      <c r="S20" s="89" t="s">
        <v>126</v>
      </c>
      <c r="T20" s="89" t="s">
        <v>61</v>
      </c>
      <c r="U20" s="9" t="s">
        <v>127</v>
      </c>
      <c r="V20" s="44">
        <f t="shared" si="5"/>
        <v>0.95</v>
      </c>
      <c r="W20" s="49">
        <v>0.98</v>
      </c>
      <c r="X20" s="48">
        <v>1</v>
      </c>
      <c r="Y20" s="72" t="s">
        <v>128</v>
      </c>
      <c r="Z20" s="72" t="s">
        <v>129</v>
      </c>
      <c r="AA20" s="91">
        <f t="shared" si="1"/>
        <v>0.95</v>
      </c>
      <c r="AB20" s="113" t="s">
        <v>130</v>
      </c>
      <c r="AC20" s="95">
        <v>100</v>
      </c>
      <c r="AD20" s="100" t="s">
        <v>131</v>
      </c>
      <c r="AE20" s="100" t="s">
        <v>132</v>
      </c>
      <c r="AF20" s="34">
        <f t="shared" si="2"/>
        <v>0.95</v>
      </c>
      <c r="AG20" s="79"/>
      <c r="AH20" s="80">
        <f t="shared" si="6"/>
        <v>0</v>
      </c>
      <c r="AI20" s="89"/>
      <c r="AJ20" s="89"/>
      <c r="AK20" s="34">
        <f t="shared" si="3"/>
        <v>0.95</v>
      </c>
      <c r="AL20" s="79"/>
      <c r="AM20" s="80">
        <f t="shared" si="7"/>
        <v>0</v>
      </c>
      <c r="AN20" s="89"/>
      <c r="AO20" s="89"/>
      <c r="AP20" s="44">
        <f t="shared" si="4"/>
        <v>0.95</v>
      </c>
      <c r="AQ20" s="63">
        <f>98%/4</f>
        <v>0.245</v>
      </c>
      <c r="AR20" s="63">
        <f>98%/4</f>
        <v>0.245</v>
      </c>
      <c r="AS20" s="72" t="s">
        <v>128</v>
      </c>
    </row>
    <row r="21" spans="1:45" s="35" customFormat="1" ht="120" customHeight="1" x14ac:dyDescent="0.25">
      <c r="A21" s="89">
        <v>4</v>
      </c>
      <c r="B21" s="89" t="s">
        <v>50</v>
      </c>
      <c r="C21" s="89" t="s">
        <v>87</v>
      </c>
      <c r="D21" s="89" t="s">
        <v>133</v>
      </c>
      <c r="E21" s="5">
        <f t="shared" si="0"/>
        <v>4.4444444444444481E-2</v>
      </c>
      <c r="F21" s="89" t="s">
        <v>53</v>
      </c>
      <c r="G21" s="89" t="s">
        <v>134</v>
      </c>
      <c r="H21" s="89" t="s">
        <v>135</v>
      </c>
      <c r="I21" s="89"/>
      <c r="J21" s="89" t="s">
        <v>71</v>
      </c>
      <c r="K21" s="89" t="s">
        <v>57</v>
      </c>
      <c r="L21" s="7">
        <v>1</v>
      </c>
      <c r="M21" s="7">
        <v>1</v>
      </c>
      <c r="N21" s="7">
        <v>1</v>
      </c>
      <c r="O21" s="7">
        <v>1</v>
      </c>
      <c r="P21" s="7">
        <v>1</v>
      </c>
      <c r="Q21" s="89" t="s">
        <v>91</v>
      </c>
      <c r="R21" s="9" t="s">
        <v>92</v>
      </c>
      <c r="S21" s="9" t="s">
        <v>136</v>
      </c>
      <c r="T21" s="9" t="s">
        <v>61</v>
      </c>
      <c r="U21" s="9" t="s">
        <v>137</v>
      </c>
      <c r="V21" s="44">
        <f t="shared" si="5"/>
        <v>1</v>
      </c>
      <c r="W21" s="50">
        <v>0.91300000000000003</v>
      </c>
      <c r="X21" s="50">
        <v>0.91300000000000003</v>
      </c>
      <c r="Y21" s="72" t="s">
        <v>138</v>
      </c>
      <c r="Z21" s="72" t="s">
        <v>129</v>
      </c>
      <c r="AA21" s="91">
        <f t="shared" si="1"/>
        <v>1</v>
      </c>
      <c r="AB21" s="115" t="s">
        <v>139</v>
      </c>
      <c r="AC21" s="116">
        <v>100</v>
      </c>
      <c r="AD21" s="100" t="s">
        <v>140</v>
      </c>
      <c r="AE21" s="100" t="s">
        <v>132</v>
      </c>
      <c r="AF21" s="34">
        <f t="shared" si="2"/>
        <v>1</v>
      </c>
      <c r="AG21" s="79"/>
      <c r="AH21" s="80">
        <f t="shared" si="6"/>
        <v>0</v>
      </c>
      <c r="AI21" s="89"/>
      <c r="AJ21" s="89"/>
      <c r="AK21" s="34">
        <f t="shared" si="3"/>
        <v>1</v>
      </c>
      <c r="AL21" s="79"/>
      <c r="AM21" s="80">
        <f t="shared" si="7"/>
        <v>0</v>
      </c>
      <c r="AN21" s="89"/>
      <c r="AO21" s="89"/>
      <c r="AP21" s="44">
        <f t="shared" si="4"/>
        <v>1</v>
      </c>
      <c r="AQ21" s="50" t="s">
        <v>141</v>
      </c>
      <c r="AR21" s="50">
        <v>0.91300000000000003</v>
      </c>
      <c r="AS21" s="72" t="s">
        <v>138</v>
      </c>
    </row>
    <row r="22" spans="1:45" s="35" customFormat="1" ht="92.25" customHeight="1" x14ac:dyDescent="0.25">
      <c r="A22" s="89">
        <v>4</v>
      </c>
      <c r="B22" s="89" t="s">
        <v>50</v>
      </c>
      <c r="C22" s="89" t="s">
        <v>87</v>
      </c>
      <c r="D22" s="89" t="s">
        <v>142</v>
      </c>
      <c r="E22" s="5">
        <f t="shared" si="0"/>
        <v>4.4444444444444481E-2</v>
      </c>
      <c r="F22" s="89" t="s">
        <v>53</v>
      </c>
      <c r="G22" s="89" t="s">
        <v>143</v>
      </c>
      <c r="H22" s="89" t="s">
        <v>144</v>
      </c>
      <c r="I22" s="89"/>
      <c r="J22" s="89" t="s">
        <v>71</v>
      </c>
      <c r="K22" s="89" t="s">
        <v>57</v>
      </c>
      <c r="L22" s="7">
        <v>0.95</v>
      </c>
      <c r="M22" s="7">
        <v>0.95</v>
      </c>
      <c r="N22" s="7">
        <v>0.95</v>
      </c>
      <c r="O22" s="7">
        <v>0.95</v>
      </c>
      <c r="P22" s="7">
        <v>0.95</v>
      </c>
      <c r="Q22" s="89" t="s">
        <v>91</v>
      </c>
      <c r="R22" s="89" t="s">
        <v>145</v>
      </c>
      <c r="S22" s="9" t="s">
        <v>136</v>
      </c>
      <c r="T22" s="89" t="s">
        <v>61</v>
      </c>
      <c r="U22" s="9" t="s">
        <v>137</v>
      </c>
      <c r="V22" s="44">
        <f t="shared" si="5"/>
        <v>0.95</v>
      </c>
      <c r="W22" s="47">
        <v>1</v>
      </c>
      <c r="X22" s="48">
        <v>1</v>
      </c>
      <c r="Y22" s="72" t="s">
        <v>146</v>
      </c>
      <c r="Z22" s="72" t="s">
        <v>147</v>
      </c>
      <c r="AA22" s="91">
        <f t="shared" si="1"/>
        <v>0.95</v>
      </c>
      <c r="AB22" s="117">
        <v>0.84</v>
      </c>
      <c r="AC22" s="93">
        <v>0.89</v>
      </c>
      <c r="AD22" s="100" t="s">
        <v>148</v>
      </c>
      <c r="AE22" s="100" t="s">
        <v>147</v>
      </c>
      <c r="AF22" s="34">
        <f t="shared" si="2"/>
        <v>0.95</v>
      </c>
      <c r="AG22" s="79"/>
      <c r="AH22" s="80">
        <f t="shared" si="6"/>
        <v>0</v>
      </c>
      <c r="AI22" s="89"/>
      <c r="AJ22" s="89"/>
      <c r="AK22" s="34">
        <f t="shared" si="3"/>
        <v>0.95</v>
      </c>
      <c r="AL22" s="79"/>
      <c r="AM22" s="80">
        <f t="shared" si="7"/>
        <v>0</v>
      </c>
      <c r="AN22" s="89"/>
      <c r="AO22" s="89"/>
      <c r="AP22" s="44">
        <f t="shared" si="4"/>
        <v>0.95</v>
      </c>
      <c r="AQ22" s="62">
        <f>100%/4</f>
        <v>0.25</v>
      </c>
      <c r="AR22" s="62">
        <f>100%/4</f>
        <v>0.25</v>
      </c>
      <c r="AS22" s="72" t="s">
        <v>146</v>
      </c>
    </row>
    <row r="23" spans="1:45" s="37" customFormat="1" ht="60" x14ac:dyDescent="0.25">
      <c r="A23" s="10">
        <v>4</v>
      </c>
      <c r="B23" s="10" t="s">
        <v>50</v>
      </c>
      <c r="C23" s="10" t="s">
        <v>149</v>
      </c>
      <c r="D23" s="10" t="s">
        <v>150</v>
      </c>
      <c r="E23" s="11">
        <f t="shared" si="0"/>
        <v>4.4444444444444481E-2</v>
      </c>
      <c r="F23" s="10" t="s">
        <v>77</v>
      </c>
      <c r="G23" s="10" t="s">
        <v>151</v>
      </c>
      <c r="H23" s="10" t="s">
        <v>152</v>
      </c>
      <c r="I23" s="10"/>
      <c r="J23" s="10" t="s">
        <v>153</v>
      </c>
      <c r="K23" s="10" t="s">
        <v>154</v>
      </c>
      <c r="L23" s="12">
        <v>1536</v>
      </c>
      <c r="M23" s="12">
        <v>1536</v>
      </c>
      <c r="N23" s="12">
        <v>1536</v>
      </c>
      <c r="O23" s="12">
        <v>1536</v>
      </c>
      <c r="P23" s="13">
        <f>SUM(L23:O23)</f>
        <v>6144</v>
      </c>
      <c r="Q23" s="10" t="s">
        <v>91</v>
      </c>
      <c r="R23" s="10" t="s">
        <v>155</v>
      </c>
      <c r="S23" s="10" t="s">
        <v>156</v>
      </c>
      <c r="T23" s="10" t="s">
        <v>61</v>
      </c>
      <c r="U23" s="10" t="s">
        <v>156</v>
      </c>
      <c r="V23" s="51">
        <f t="shared" si="5"/>
        <v>1536</v>
      </c>
      <c r="W23" s="52">
        <v>2139</v>
      </c>
      <c r="X23" s="48">
        <v>1</v>
      </c>
      <c r="Y23" s="72" t="s">
        <v>157</v>
      </c>
      <c r="Z23" s="72" t="s">
        <v>158</v>
      </c>
      <c r="AA23" s="103">
        <f t="shared" si="1"/>
        <v>1536</v>
      </c>
      <c r="AB23" s="118">
        <v>1522</v>
      </c>
      <c r="AC23" s="93">
        <v>0.99</v>
      </c>
      <c r="AD23" s="100" t="s">
        <v>159</v>
      </c>
      <c r="AE23" s="100" t="s">
        <v>158</v>
      </c>
      <c r="AF23" s="12">
        <f t="shared" si="2"/>
        <v>1536</v>
      </c>
      <c r="AG23" s="81"/>
      <c r="AH23" s="80">
        <f t="shared" si="6"/>
        <v>0</v>
      </c>
      <c r="AI23" s="10"/>
      <c r="AJ23" s="10"/>
      <c r="AK23" s="36">
        <f t="shared" si="3"/>
        <v>1536</v>
      </c>
      <c r="AL23" s="81"/>
      <c r="AM23" s="80">
        <f t="shared" si="7"/>
        <v>0</v>
      </c>
      <c r="AN23" s="10"/>
      <c r="AO23" s="10"/>
      <c r="AP23" s="51">
        <f t="shared" si="4"/>
        <v>6144</v>
      </c>
      <c r="AQ23" s="60">
        <v>2139</v>
      </c>
      <c r="AR23" s="64">
        <f>AQ23/AP23</f>
        <v>0.34814453125</v>
      </c>
      <c r="AS23" s="72" t="s">
        <v>157</v>
      </c>
    </row>
    <row r="24" spans="1:45" s="37" customFormat="1" ht="60" x14ac:dyDescent="0.25">
      <c r="A24" s="10">
        <v>4</v>
      </c>
      <c r="B24" s="10" t="s">
        <v>50</v>
      </c>
      <c r="C24" s="10" t="s">
        <v>149</v>
      </c>
      <c r="D24" s="10" t="s">
        <v>160</v>
      </c>
      <c r="E24" s="11">
        <f t="shared" si="0"/>
        <v>4.4444444444444481E-2</v>
      </c>
      <c r="F24" s="10" t="s">
        <v>53</v>
      </c>
      <c r="G24" s="10" t="s">
        <v>161</v>
      </c>
      <c r="H24" s="10" t="s">
        <v>162</v>
      </c>
      <c r="I24" s="10"/>
      <c r="J24" s="10" t="s">
        <v>153</v>
      </c>
      <c r="K24" s="10" t="s">
        <v>163</v>
      </c>
      <c r="L24" s="12">
        <v>900</v>
      </c>
      <c r="M24" s="12">
        <v>900</v>
      </c>
      <c r="N24" s="12">
        <v>900</v>
      </c>
      <c r="O24" s="12">
        <v>900</v>
      </c>
      <c r="P24" s="13">
        <f>SUM(L24:O24)</f>
        <v>3600</v>
      </c>
      <c r="Q24" s="10" t="s">
        <v>91</v>
      </c>
      <c r="R24" s="10" t="s">
        <v>163</v>
      </c>
      <c r="S24" s="10" t="s">
        <v>156</v>
      </c>
      <c r="T24" s="10" t="s">
        <v>61</v>
      </c>
      <c r="U24" s="10" t="s">
        <v>156</v>
      </c>
      <c r="V24" s="51">
        <f t="shared" si="5"/>
        <v>900</v>
      </c>
      <c r="W24" s="52">
        <v>230</v>
      </c>
      <c r="X24" s="49">
        <f>W24/V24</f>
        <v>0.25555555555555554</v>
      </c>
      <c r="Y24" s="72" t="s">
        <v>164</v>
      </c>
      <c r="Z24" s="72" t="s">
        <v>158</v>
      </c>
      <c r="AA24" s="103">
        <f t="shared" si="1"/>
        <v>900</v>
      </c>
      <c r="AB24" s="119">
        <v>979</v>
      </c>
      <c r="AC24" s="120">
        <v>1</v>
      </c>
      <c r="AD24" s="100" t="s">
        <v>165</v>
      </c>
      <c r="AE24" s="100" t="s">
        <v>158</v>
      </c>
      <c r="AF24" s="12">
        <f t="shared" si="2"/>
        <v>900</v>
      </c>
      <c r="AG24" s="81"/>
      <c r="AH24" s="80">
        <f t="shared" si="6"/>
        <v>0</v>
      </c>
      <c r="AI24" s="10"/>
      <c r="AJ24" s="10"/>
      <c r="AK24" s="36">
        <f t="shared" si="3"/>
        <v>900</v>
      </c>
      <c r="AL24" s="81"/>
      <c r="AM24" s="80">
        <f t="shared" si="7"/>
        <v>0</v>
      </c>
      <c r="AN24" s="10"/>
      <c r="AO24" s="10"/>
      <c r="AP24" s="51">
        <f t="shared" si="4"/>
        <v>3600</v>
      </c>
      <c r="AQ24" s="60">
        <v>230</v>
      </c>
      <c r="AR24" s="65">
        <f>AQ24/AP24</f>
        <v>6.3888888888888884E-2</v>
      </c>
      <c r="AS24" s="78" t="s">
        <v>164</v>
      </c>
    </row>
    <row r="25" spans="1:45" s="37" customFormat="1" ht="121.5" customHeight="1" x14ac:dyDescent="0.25">
      <c r="A25" s="10">
        <v>4</v>
      </c>
      <c r="B25" s="10" t="s">
        <v>50</v>
      </c>
      <c r="C25" s="10" t="s">
        <v>149</v>
      </c>
      <c r="D25" s="10" t="s">
        <v>166</v>
      </c>
      <c r="E25" s="11">
        <f t="shared" si="0"/>
        <v>4.4444444444444481E-2</v>
      </c>
      <c r="F25" s="10" t="s">
        <v>53</v>
      </c>
      <c r="G25" s="10" t="s">
        <v>167</v>
      </c>
      <c r="H25" s="10" t="s">
        <v>168</v>
      </c>
      <c r="I25" s="10"/>
      <c r="J25" s="10" t="s">
        <v>153</v>
      </c>
      <c r="K25" s="10" t="s">
        <v>169</v>
      </c>
      <c r="L25" s="14">
        <v>11</v>
      </c>
      <c r="M25" s="14">
        <v>21</v>
      </c>
      <c r="N25" s="14">
        <v>21</v>
      </c>
      <c r="O25" s="14">
        <v>13</v>
      </c>
      <c r="P25" s="13">
        <f t="shared" ref="P25:P30" si="8">SUM(L25:O25)</f>
        <v>66</v>
      </c>
      <c r="Q25" s="10" t="s">
        <v>91</v>
      </c>
      <c r="R25" s="10" t="s">
        <v>170</v>
      </c>
      <c r="S25" s="10" t="s">
        <v>171</v>
      </c>
      <c r="T25" s="10" t="s">
        <v>61</v>
      </c>
      <c r="U25" s="10" t="s">
        <v>171</v>
      </c>
      <c r="V25" s="51">
        <f t="shared" si="5"/>
        <v>11</v>
      </c>
      <c r="W25" s="52">
        <v>0</v>
      </c>
      <c r="X25" s="48">
        <v>0</v>
      </c>
      <c r="Y25" s="72" t="s">
        <v>172</v>
      </c>
      <c r="Z25" s="72" t="s">
        <v>173</v>
      </c>
      <c r="AA25" s="103">
        <f t="shared" si="1"/>
        <v>21</v>
      </c>
      <c r="AB25" s="113">
        <v>1</v>
      </c>
      <c r="AC25" s="122">
        <v>0.05</v>
      </c>
      <c r="AD25" s="123" t="s">
        <v>174</v>
      </c>
      <c r="AE25" s="100" t="s">
        <v>175</v>
      </c>
      <c r="AF25" s="12">
        <f t="shared" si="2"/>
        <v>21</v>
      </c>
      <c r="AG25" s="81"/>
      <c r="AH25" s="80">
        <f t="shared" si="6"/>
        <v>0</v>
      </c>
      <c r="AI25" s="10"/>
      <c r="AJ25" s="10"/>
      <c r="AK25" s="36">
        <f t="shared" si="3"/>
        <v>13</v>
      </c>
      <c r="AL25" s="81"/>
      <c r="AM25" s="80">
        <f t="shared" si="7"/>
        <v>0</v>
      </c>
      <c r="AN25" s="10"/>
      <c r="AO25" s="10"/>
      <c r="AP25" s="51">
        <f t="shared" si="4"/>
        <v>66</v>
      </c>
      <c r="AQ25" s="60">
        <v>0</v>
      </c>
      <c r="AR25" s="66">
        <v>0</v>
      </c>
      <c r="AS25" s="78" t="s">
        <v>172</v>
      </c>
    </row>
    <row r="26" spans="1:45" s="37" customFormat="1" ht="114" x14ac:dyDescent="0.25">
      <c r="A26" s="10">
        <v>4</v>
      </c>
      <c r="B26" s="10" t="s">
        <v>50</v>
      </c>
      <c r="C26" s="10" t="s">
        <v>149</v>
      </c>
      <c r="D26" s="10" t="s">
        <v>176</v>
      </c>
      <c r="E26" s="11">
        <f t="shared" si="0"/>
        <v>4.4444444444444481E-2</v>
      </c>
      <c r="F26" s="10" t="s">
        <v>77</v>
      </c>
      <c r="G26" s="10" t="s">
        <v>177</v>
      </c>
      <c r="H26" s="10" t="s">
        <v>178</v>
      </c>
      <c r="I26" s="10"/>
      <c r="J26" s="10" t="s">
        <v>153</v>
      </c>
      <c r="K26" s="10" t="s">
        <v>170</v>
      </c>
      <c r="L26" s="14">
        <v>50</v>
      </c>
      <c r="M26" s="14">
        <v>100</v>
      </c>
      <c r="N26" s="14">
        <v>100</v>
      </c>
      <c r="O26" s="14">
        <v>97</v>
      </c>
      <c r="P26" s="13">
        <f t="shared" si="8"/>
        <v>347</v>
      </c>
      <c r="Q26" s="10" t="s">
        <v>91</v>
      </c>
      <c r="R26" s="10" t="s">
        <v>170</v>
      </c>
      <c r="S26" s="10" t="s">
        <v>171</v>
      </c>
      <c r="T26" s="10" t="s">
        <v>61</v>
      </c>
      <c r="U26" s="10" t="s">
        <v>171</v>
      </c>
      <c r="V26" s="51">
        <f t="shared" si="5"/>
        <v>50</v>
      </c>
      <c r="W26" s="52">
        <v>0</v>
      </c>
      <c r="X26" s="48">
        <v>0</v>
      </c>
      <c r="Y26" s="72" t="s">
        <v>172</v>
      </c>
      <c r="Z26" s="72" t="s">
        <v>173</v>
      </c>
      <c r="AA26" s="106">
        <f t="shared" si="1"/>
        <v>100</v>
      </c>
      <c r="AB26" s="113">
        <v>57</v>
      </c>
      <c r="AC26" s="122">
        <v>0.56999999999999995</v>
      </c>
      <c r="AD26" s="100" t="s">
        <v>179</v>
      </c>
      <c r="AE26" s="100" t="s">
        <v>175</v>
      </c>
      <c r="AF26" s="12">
        <f t="shared" si="2"/>
        <v>100</v>
      </c>
      <c r="AG26" s="81"/>
      <c r="AH26" s="80">
        <f t="shared" si="6"/>
        <v>0</v>
      </c>
      <c r="AI26" s="10"/>
      <c r="AJ26" s="10"/>
      <c r="AK26" s="36">
        <f t="shared" si="3"/>
        <v>97</v>
      </c>
      <c r="AL26" s="81"/>
      <c r="AM26" s="80">
        <f t="shared" si="7"/>
        <v>0</v>
      </c>
      <c r="AN26" s="10"/>
      <c r="AO26" s="10"/>
      <c r="AP26" s="51">
        <f t="shared" si="4"/>
        <v>347</v>
      </c>
      <c r="AQ26" s="60">
        <v>0</v>
      </c>
      <c r="AR26" s="66">
        <v>0</v>
      </c>
      <c r="AS26" s="78" t="s">
        <v>172</v>
      </c>
    </row>
    <row r="27" spans="1:45" s="35" customFormat="1" ht="78.75" customHeight="1" x14ac:dyDescent="0.25">
      <c r="A27" s="89">
        <v>4</v>
      </c>
      <c r="B27" s="89" t="s">
        <v>50</v>
      </c>
      <c r="C27" s="89" t="s">
        <v>149</v>
      </c>
      <c r="D27" s="10" t="s">
        <v>180</v>
      </c>
      <c r="E27" s="5">
        <f t="shared" si="0"/>
        <v>4.4444444444444481E-2</v>
      </c>
      <c r="F27" s="89" t="s">
        <v>77</v>
      </c>
      <c r="G27" s="89" t="s">
        <v>181</v>
      </c>
      <c r="H27" s="89" t="s">
        <v>182</v>
      </c>
      <c r="I27" s="89"/>
      <c r="J27" s="89" t="s">
        <v>153</v>
      </c>
      <c r="K27" s="89" t="s">
        <v>183</v>
      </c>
      <c r="L27" s="15">
        <v>25</v>
      </c>
      <c r="M27" s="15">
        <v>25</v>
      </c>
      <c r="N27" s="15">
        <v>25</v>
      </c>
      <c r="O27" s="15">
        <v>25</v>
      </c>
      <c r="P27" s="16">
        <f t="shared" si="8"/>
        <v>100</v>
      </c>
      <c r="Q27" s="89" t="s">
        <v>91</v>
      </c>
      <c r="R27" s="89" t="s">
        <v>184</v>
      </c>
      <c r="S27" s="89" t="s">
        <v>185</v>
      </c>
      <c r="T27" s="89" t="s">
        <v>61</v>
      </c>
      <c r="U27" s="89" t="s">
        <v>184</v>
      </c>
      <c r="V27" s="53">
        <f t="shared" si="5"/>
        <v>25</v>
      </c>
      <c r="W27" s="52">
        <v>11</v>
      </c>
      <c r="X27" s="48">
        <v>0.44</v>
      </c>
      <c r="Y27" s="72" t="s">
        <v>186</v>
      </c>
      <c r="Z27" s="72" t="s">
        <v>187</v>
      </c>
      <c r="AA27" s="107">
        <f t="shared" si="1"/>
        <v>25</v>
      </c>
      <c r="AB27" s="101">
        <v>51</v>
      </c>
      <c r="AC27" s="102">
        <v>1</v>
      </c>
      <c r="AD27" s="100" t="s">
        <v>188</v>
      </c>
      <c r="AE27" s="100" t="s">
        <v>189</v>
      </c>
      <c r="AF27" s="38">
        <f t="shared" si="2"/>
        <v>25</v>
      </c>
      <c r="AG27" s="81"/>
      <c r="AH27" s="80">
        <f t="shared" si="6"/>
        <v>0</v>
      </c>
      <c r="AI27" s="89"/>
      <c r="AJ27" s="89"/>
      <c r="AK27" s="39">
        <f t="shared" si="3"/>
        <v>25</v>
      </c>
      <c r="AL27" s="81"/>
      <c r="AM27" s="80">
        <f t="shared" si="7"/>
        <v>0</v>
      </c>
      <c r="AN27" s="89"/>
      <c r="AO27" s="89"/>
      <c r="AP27" s="53">
        <f t="shared" si="4"/>
        <v>100</v>
      </c>
      <c r="AQ27" s="52">
        <v>11</v>
      </c>
      <c r="AR27" s="62">
        <f>AQ27/AP27</f>
        <v>0.11</v>
      </c>
      <c r="AS27" s="77" t="s">
        <v>186</v>
      </c>
    </row>
    <row r="28" spans="1:45" s="35" customFormat="1" ht="96" customHeight="1" x14ac:dyDescent="0.25">
      <c r="A28" s="89">
        <v>4</v>
      </c>
      <c r="B28" s="89" t="s">
        <v>50</v>
      </c>
      <c r="C28" s="89" t="s">
        <v>149</v>
      </c>
      <c r="D28" s="10" t="s">
        <v>190</v>
      </c>
      <c r="E28" s="5">
        <f t="shared" si="0"/>
        <v>4.4444444444444481E-2</v>
      </c>
      <c r="F28" s="89" t="s">
        <v>77</v>
      </c>
      <c r="G28" s="89" t="s">
        <v>191</v>
      </c>
      <c r="H28" s="89" t="s">
        <v>192</v>
      </c>
      <c r="I28" s="89"/>
      <c r="J28" s="89" t="s">
        <v>153</v>
      </c>
      <c r="K28" s="89" t="s">
        <v>183</v>
      </c>
      <c r="L28" s="15">
        <v>22</v>
      </c>
      <c r="M28" s="15">
        <v>22</v>
      </c>
      <c r="N28" s="15">
        <v>23</v>
      </c>
      <c r="O28" s="15">
        <v>23</v>
      </c>
      <c r="P28" s="16">
        <f t="shared" si="8"/>
        <v>90</v>
      </c>
      <c r="Q28" s="89" t="s">
        <v>91</v>
      </c>
      <c r="R28" s="89" t="s">
        <v>184</v>
      </c>
      <c r="S28" s="89" t="s">
        <v>185</v>
      </c>
      <c r="T28" s="89" t="s">
        <v>61</v>
      </c>
      <c r="U28" s="89" t="s">
        <v>184</v>
      </c>
      <c r="V28" s="53">
        <f t="shared" si="5"/>
        <v>22</v>
      </c>
      <c r="W28" s="52">
        <v>17</v>
      </c>
      <c r="X28" s="48">
        <v>0.77</v>
      </c>
      <c r="Y28" s="72" t="s">
        <v>193</v>
      </c>
      <c r="Z28" s="72" t="s">
        <v>187</v>
      </c>
      <c r="AA28" s="107">
        <f t="shared" si="1"/>
        <v>22</v>
      </c>
      <c r="AB28" s="118">
        <v>60</v>
      </c>
      <c r="AC28" s="93">
        <v>1</v>
      </c>
      <c r="AD28" s="100" t="s">
        <v>194</v>
      </c>
      <c r="AE28" s="100" t="s">
        <v>189</v>
      </c>
      <c r="AF28" s="38">
        <f t="shared" si="2"/>
        <v>23</v>
      </c>
      <c r="AG28" s="81"/>
      <c r="AH28" s="80">
        <f t="shared" si="6"/>
        <v>0</v>
      </c>
      <c r="AI28" s="89"/>
      <c r="AJ28" s="89"/>
      <c r="AK28" s="39">
        <f t="shared" si="3"/>
        <v>23</v>
      </c>
      <c r="AL28" s="81"/>
      <c r="AM28" s="80">
        <f t="shared" si="7"/>
        <v>0</v>
      </c>
      <c r="AN28" s="89"/>
      <c r="AO28" s="89"/>
      <c r="AP28" s="53">
        <f t="shared" si="4"/>
        <v>90</v>
      </c>
      <c r="AQ28" s="52">
        <v>17</v>
      </c>
      <c r="AR28" s="62">
        <f>AQ28/AP28</f>
        <v>0.18888888888888888</v>
      </c>
      <c r="AS28" s="77" t="s">
        <v>193</v>
      </c>
    </row>
    <row r="29" spans="1:45" s="35" customFormat="1" ht="60" x14ac:dyDescent="0.25">
      <c r="A29" s="89">
        <v>4</v>
      </c>
      <c r="B29" s="89" t="s">
        <v>50</v>
      </c>
      <c r="C29" s="89" t="s">
        <v>149</v>
      </c>
      <c r="D29" s="89" t="s">
        <v>195</v>
      </c>
      <c r="E29" s="5">
        <f t="shared" si="0"/>
        <v>4.4444444444444481E-2</v>
      </c>
      <c r="F29" s="89" t="s">
        <v>77</v>
      </c>
      <c r="G29" s="89" t="s">
        <v>196</v>
      </c>
      <c r="H29" s="89" t="s">
        <v>197</v>
      </c>
      <c r="I29" s="89"/>
      <c r="J29" s="89" t="s">
        <v>153</v>
      </c>
      <c r="K29" s="89" t="s">
        <v>183</v>
      </c>
      <c r="L29" s="15">
        <v>8</v>
      </c>
      <c r="M29" s="15">
        <v>9</v>
      </c>
      <c r="N29" s="15">
        <v>9</v>
      </c>
      <c r="O29" s="15">
        <v>8</v>
      </c>
      <c r="P29" s="16">
        <f t="shared" si="8"/>
        <v>34</v>
      </c>
      <c r="Q29" s="89" t="s">
        <v>91</v>
      </c>
      <c r="R29" s="89" t="s">
        <v>184</v>
      </c>
      <c r="S29" s="89" t="s">
        <v>185</v>
      </c>
      <c r="T29" s="89" t="s">
        <v>61</v>
      </c>
      <c r="U29" s="89" t="s">
        <v>184</v>
      </c>
      <c r="V29" s="53">
        <f t="shared" si="5"/>
        <v>8</v>
      </c>
      <c r="W29" s="52">
        <v>24</v>
      </c>
      <c r="X29" s="48">
        <v>1</v>
      </c>
      <c r="Y29" s="72" t="s">
        <v>198</v>
      </c>
      <c r="Z29" s="72" t="s">
        <v>199</v>
      </c>
      <c r="AA29" s="108">
        <f t="shared" si="1"/>
        <v>9</v>
      </c>
      <c r="AB29" s="118">
        <v>21</v>
      </c>
      <c r="AC29" s="93">
        <v>1</v>
      </c>
      <c r="AD29" s="100" t="s">
        <v>200</v>
      </c>
      <c r="AE29" s="100" t="s">
        <v>189</v>
      </c>
      <c r="AF29" s="38">
        <f t="shared" si="2"/>
        <v>9</v>
      </c>
      <c r="AG29" s="81"/>
      <c r="AH29" s="80">
        <f t="shared" si="6"/>
        <v>0</v>
      </c>
      <c r="AI29" s="89"/>
      <c r="AJ29" s="89"/>
      <c r="AK29" s="39">
        <f t="shared" si="3"/>
        <v>8</v>
      </c>
      <c r="AL29" s="81"/>
      <c r="AM29" s="80">
        <f t="shared" si="7"/>
        <v>0</v>
      </c>
      <c r="AN29" s="89"/>
      <c r="AO29" s="89"/>
      <c r="AP29" s="53">
        <f t="shared" si="4"/>
        <v>34</v>
      </c>
      <c r="AQ29" s="52">
        <v>24</v>
      </c>
      <c r="AR29" s="62">
        <f>AQ29/AP29</f>
        <v>0.70588235294117652</v>
      </c>
      <c r="AS29" s="77" t="s">
        <v>198</v>
      </c>
    </row>
    <row r="30" spans="1:45" s="35" customFormat="1" ht="75" x14ac:dyDescent="0.25">
      <c r="A30" s="89">
        <v>4</v>
      </c>
      <c r="B30" s="89" t="s">
        <v>50</v>
      </c>
      <c r="C30" s="89" t="s">
        <v>149</v>
      </c>
      <c r="D30" s="89" t="s">
        <v>201</v>
      </c>
      <c r="E30" s="5">
        <f t="shared" si="0"/>
        <v>4.4444444444444481E-2</v>
      </c>
      <c r="F30" s="89" t="s">
        <v>77</v>
      </c>
      <c r="G30" s="89" t="s">
        <v>202</v>
      </c>
      <c r="H30" s="89" t="s">
        <v>203</v>
      </c>
      <c r="I30" s="89"/>
      <c r="J30" s="89" t="s">
        <v>153</v>
      </c>
      <c r="K30" s="89" t="s">
        <v>183</v>
      </c>
      <c r="L30" s="15">
        <v>9</v>
      </c>
      <c r="M30" s="15">
        <v>12</v>
      </c>
      <c r="N30" s="15">
        <v>12</v>
      </c>
      <c r="O30" s="15">
        <v>11</v>
      </c>
      <c r="P30" s="16">
        <f t="shared" si="8"/>
        <v>44</v>
      </c>
      <c r="Q30" s="89" t="s">
        <v>91</v>
      </c>
      <c r="R30" s="89" t="s">
        <v>184</v>
      </c>
      <c r="S30" s="89" t="s">
        <v>185</v>
      </c>
      <c r="T30" s="89" t="s">
        <v>61</v>
      </c>
      <c r="U30" s="89" t="s">
        <v>184</v>
      </c>
      <c r="V30" s="53">
        <f t="shared" si="5"/>
        <v>9</v>
      </c>
      <c r="W30" s="52">
        <v>4</v>
      </c>
      <c r="X30" s="48">
        <v>0.44</v>
      </c>
      <c r="Y30" s="72" t="s">
        <v>204</v>
      </c>
      <c r="Z30" s="72" t="s">
        <v>187</v>
      </c>
      <c r="AA30" s="107">
        <f t="shared" si="1"/>
        <v>12</v>
      </c>
      <c r="AB30" s="118">
        <v>27</v>
      </c>
      <c r="AC30" s="93">
        <v>1</v>
      </c>
      <c r="AD30" s="100" t="s">
        <v>205</v>
      </c>
      <c r="AE30" s="95" t="s">
        <v>189</v>
      </c>
      <c r="AF30" s="38">
        <f t="shared" si="2"/>
        <v>12</v>
      </c>
      <c r="AG30" s="81"/>
      <c r="AH30" s="80">
        <f>IF(AG30/AF30&gt;100%,100%,AG30/AF30)</f>
        <v>0</v>
      </c>
      <c r="AI30" s="89"/>
      <c r="AJ30" s="89"/>
      <c r="AK30" s="39">
        <f t="shared" si="3"/>
        <v>11</v>
      </c>
      <c r="AL30" s="81"/>
      <c r="AM30" s="80">
        <f>IF(AL30/AK30&gt;100%,100%,AL30/AK30)</f>
        <v>0</v>
      </c>
      <c r="AN30" s="89"/>
      <c r="AO30" s="89"/>
      <c r="AP30" s="53">
        <f t="shared" si="4"/>
        <v>44</v>
      </c>
      <c r="AQ30" s="52">
        <v>4</v>
      </c>
      <c r="AR30" s="62">
        <f>AQ30/AP30</f>
        <v>9.0909090909090912E-2</v>
      </c>
      <c r="AS30" s="77" t="s">
        <v>204</v>
      </c>
    </row>
    <row r="31" spans="1:45" s="41" customFormat="1" ht="15.75" x14ac:dyDescent="0.25">
      <c r="A31" s="17"/>
      <c r="B31" s="17"/>
      <c r="C31" s="17"/>
      <c r="D31" s="18" t="s">
        <v>206</v>
      </c>
      <c r="E31" s="19">
        <f>SUM(E13:E30)</f>
        <v>0.80000000000000093</v>
      </c>
      <c r="F31" s="17"/>
      <c r="G31" s="17"/>
      <c r="H31" s="17"/>
      <c r="I31" s="17"/>
      <c r="J31" s="17"/>
      <c r="K31" s="17"/>
      <c r="L31" s="19"/>
      <c r="M31" s="19"/>
      <c r="N31" s="19"/>
      <c r="O31" s="19"/>
      <c r="P31" s="19"/>
      <c r="Q31" s="17"/>
      <c r="R31" s="17"/>
      <c r="S31" s="17"/>
      <c r="T31" s="17"/>
      <c r="U31" s="17"/>
      <c r="V31" s="54"/>
      <c r="W31" s="54"/>
      <c r="X31" s="54">
        <f>AVERAGE(X13:X30)*80%</f>
        <v>0.53742777777777773</v>
      </c>
      <c r="Y31" s="74"/>
      <c r="Z31" s="74"/>
      <c r="AA31" s="104"/>
      <c r="AB31" s="19"/>
      <c r="AC31" s="54">
        <f>AVERAGE(AC13:AC30)*80%</f>
        <v>15.575000000000001</v>
      </c>
      <c r="AD31" s="17"/>
      <c r="AE31" s="17"/>
      <c r="AF31" s="19"/>
      <c r="AG31" s="19"/>
      <c r="AH31" s="54" t="e">
        <f>AVERAGE(AH13:AH30)*80%</f>
        <v>#DIV/0!</v>
      </c>
      <c r="AI31" s="17"/>
      <c r="AJ31" s="17"/>
      <c r="AK31" s="40"/>
      <c r="AL31" s="19"/>
      <c r="AM31" s="54">
        <f>AVERAGE(AM13:AM30)*80%</f>
        <v>0</v>
      </c>
      <c r="AN31" s="17"/>
      <c r="AO31" s="17"/>
      <c r="AP31" s="54"/>
      <c r="AQ31" s="54"/>
      <c r="AR31" s="54">
        <f>AVERAGE(AR13:AR30)*80%</f>
        <v>0.24726486075169485</v>
      </c>
      <c r="AS31" s="74"/>
    </row>
    <row r="32" spans="1:45" ht="105" x14ac:dyDescent="0.25">
      <c r="A32" s="20">
        <v>7</v>
      </c>
      <c r="B32" s="20" t="s">
        <v>207</v>
      </c>
      <c r="C32" s="20" t="s">
        <v>208</v>
      </c>
      <c r="D32" s="20" t="s">
        <v>209</v>
      </c>
      <c r="E32" s="21">
        <v>0.04</v>
      </c>
      <c r="F32" s="20" t="s">
        <v>210</v>
      </c>
      <c r="G32" s="20" t="s">
        <v>211</v>
      </c>
      <c r="H32" s="20" t="s">
        <v>212</v>
      </c>
      <c r="I32" s="20"/>
      <c r="J32" s="22" t="s">
        <v>213</v>
      </c>
      <c r="K32" s="22" t="s">
        <v>214</v>
      </c>
      <c r="L32" s="23">
        <v>0</v>
      </c>
      <c r="M32" s="23">
        <v>0.8</v>
      </c>
      <c r="N32" s="23">
        <v>0</v>
      </c>
      <c r="O32" s="23">
        <v>0.8</v>
      </c>
      <c r="P32" s="23">
        <v>0.8</v>
      </c>
      <c r="Q32" s="20" t="s">
        <v>91</v>
      </c>
      <c r="R32" s="20" t="s">
        <v>215</v>
      </c>
      <c r="S32" s="20" t="s">
        <v>216</v>
      </c>
      <c r="T32" s="20" t="s">
        <v>217</v>
      </c>
      <c r="U32" s="20" t="s">
        <v>218</v>
      </c>
      <c r="V32" s="55" t="s">
        <v>63</v>
      </c>
      <c r="W32" s="56" t="s">
        <v>63</v>
      </c>
      <c r="X32" s="56" t="s">
        <v>63</v>
      </c>
      <c r="Y32" s="75" t="s">
        <v>64</v>
      </c>
      <c r="Z32" s="75" t="s">
        <v>63</v>
      </c>
      <c r="AA32" s="105">
        <f t="shared" si="1"/>
        <v>0.8</v>
      </c>
      <c r="AB32" s="96" t="s">
        <v>85</v>
      </c>
      <c r="AC32" s="97" t="s">
        <v>85</v>
      </c>
      <c r="AD32" s="95" t="s">
        <v>86</v>
      </c>
      <c r="AE32" s="90" t="s">
        <v>85</v>
      </c>
      <c r="AF32" s="21">
        <f t="shared" si="2"/>
        <v>0</v>
      </c>
      <c r="AG32" s="20"/>
      <c r="AH32" s="20"/>
      <c r="AI32" s="20"/>
      <c r="AJ32" s="20"/>
      <c r="AK32" s="21">
        <f t="shared" si="3"/>
        <v>0.8</v>
      </c>
      <c r="AL32" s="20"/>
      <c r="AM32" s="20"/>
      <c r="AN32" s="20"/>
      <c r="AO32" s="20"/>
      <c r="AP32" s="61">
        <f t="shared" si="4"/>
        <v>0.8</v>
      </c>
      <c r="AQ32" s="61">
        <v>0</v>
      </c>
      <c r="AR32" s="61">
        <v>0</v>
      </c>
      <c r="AS32" s="75" t="s">
        <v>64</v>
      </c>
    </row>
    <row r="33" spans="1:45" ht="84" customHeight="1" x14ac:dyDescent="0.25">
      <c r="A33" s="20">
        <v>7</v>
      </c>
      <c r="B33" s="20" t="s">
        <v>207</v>
      </c>
      <c r="C33" s="20" t="s">
        <v>208</v>
      </c>
      <c r="D33" s="20" t="s">
        <v>219</v>
      </c>
      <c r="E33" s="21">
        <v>0.04</v>
      </c>
      <c r="F33" s="20" t="s">
        <v>210</v>
      </c>
      <c r="G33" s="20" t="s">
        <v>220</v>
      </c>
      <c r="H33" s="20" t="s">
        <v>221</v>
      </c>
      <c r="I33" s="20"/>
      <c r="J33" s="22" t="s">
        <v>213</v>
      </c>
      <c r="K33" s="22" t="s">
        <v>222</v>
      </c>
      <c r="L33" s="24">
        <v>1</v>
      </c>
      <c r="M33" s="25">
        <v>1</v>
      </c>
      <c r="N33" s="25">
        <v>1</v>
      </c>
      <c r="O33" s="25">
        <v>1</v>
      </c>
      <c r="P33" s="25">
        <v>1</v>
      </c>
      <c r="Q33" s="20" t="s">
        <v>91</v>
      </c>
      <c r="R33" s="20" t="s">
        <v>223</v>
      </c>
      <c r="S33" s="20" t="s">
        <v>224</v>
      </c>
      <c r="T33" s="20" t="s">
        <v>225</v>
      </c>
      <c r="U33" s="20" t="s">
        <v>226</v>
      </c>
      <c r="V33" s="55">
        <f>L33</f>
        <v>1</v>
      </c>
      <c r="W33" s="61">
        <v>1</v>
      </c>
      <c r="X33" s="61">
        <v>1</v>
      </c>
      <c r="Y33" s="75" t="s">
        <v>227</v>
      </c>
      <c r="Z33" s="75"/>
      <c r="AA33" s="105">
        <f t="shared" si="1"/>
        <v>1</v>
      </c>
      <c r="AB33" s="127">
        <v>1</v>
      </c>
      <c r="AC33" s="128">
        <v>1</v>
      </c>
      <c r="AD33" s="130" t="s">
        <v>228</v>
      </c>
      <c r="AE33" s="132" t="s">
        <v>229</v>
      </c>
      <c r="AF33" s="21">
        <f t="shared" si="2"/>
        <v>1</v>
      </c>
      <c r="AG33" s="20"/>
      <c r="AH33" s="20"/>
      <c r="AI33" s="20"/>
      <c r="AJ33" s="20"/>
      <c r="AK33" s="21">
        <f t="shared" si="3"/>
        <v>1</v>
      </c>
      <c r="AL33" s="20"/>
      <c r="AM33" s="20"/>
      <c r="AN33" s="20"/>
      <c r="AO33" s="20"/>
      <c r="AP33" s="61">
        <f t="shared" si="4"/>
        <v>1</v>
      </c>
      <c r="AQ33" s="55">
        <f>100%/4</f>
        <v>0.25</v>
      </c>
      <c r="AR33" s="55">
        <f>100%/4</f>
        <v>0.25</v>
      </c>
      <c r="AS33" s="75" t="s">
        <v>227</v>
      </c>
    </row>
    <row r="34" spans="1:45" ht="105" x14ac:dyDescent="0.25">
      <c r="A34" s="20">
        <v>7</v>
      </c>
      <c r="B34" s="20" t="s">
        <v>207</v>
      </c>
      <c r="C34" s="20" t="s">
        <v>230</v>
      </c>
      <c r="D34" s="20" t="s">
        <v>231</v>
      </c>
      <c r="E34" s="21">
        <v>0.04</v>
      </c>
      <c r="F34" s="20" t="s">
        <v>210</v>
      </c>
      <c r="G34" s="20" t="s">
        <v>232</v>
      </c>
      <c r="H34" s="20" t="s">
        <v>233</v>
      </c>
      <c r="I34" s="20"/>
      <c r="J34" s="22" t="s">
        <v>213</v>
      </c>
      <c r="K34" s="22" t="s">
        <v>234</v>
      </c>
      <c r="L34" s="24">
        <v>0</v>
      </c>
      <c r="M34" s="25">
        <v>1</v>
      </c>
      <c r="N34" s="25">
        <v>1</v>
      </c>
      <c r="O34" s="25">
        <v>1</v>
      </c>
      <c r="P34" s="25">
        <v>1</v>
      </c>
      <c r="Q34" s="20" t="s">
        <v>91</v>
      </c>
      <c r="R34" s="20" t="s">
        <v>235</v>
      </c>
      <c r="S34" s="20" t="s">
        <v>236</v>
      </c>
      <c r="T34" s="20" t="s">
        <v>237</v>
      </c>
      <c r="U34" s="20" t="s">
        <v>238</v>
      </c>
      <c r="V34" s="55" t="s">
        <v>63</v>
      </c>
      <c r="W34" s="56" t="s">
        <v>63</v>
      </c>
      <c r="X34" s="56" t="s">
        <v>63</v>
      </c>
      <c r="Y34" s="75" t="s">
        <v>64</v>
      </c>
      <c r="Z34" s="75" t="s">
        <v>63</v>
      </c>
      <c r="AA34" s="105">
        <f t="shared" si="1"/>
        <v>1</v>
      </c>
      <c r="AB34" s="131">
        <v>0.99</v>
      </c>
      <c r="AC34" s="128">
        <v>0.99</v>
      </c>
      <c r="AD34" s="130" t="s">
        <v>239</v>
      </c>
      <c r="AE34" s="132" t="s">
        <v>240</v>
      </c>
      <c r="AF34" s="21">
        <f t="shared" si="2"/>
        <v>1</v>
      </c>
      <c r="AG34" s="20"/>
      <c r="AH34" s="20"/>
      <c r="AI34" s="20"/>
      <c r="AJ34" s="20"/>
      <c r="AK34" s="21">
        <f t="shared" si="3"/>
        <v>1</v>
      </c>
      <c r="AL34" s="20"/>
      <c r="AM34" s="20"/>
      <c r="AN34" s="20"/>
      <c r="AO34" s="20"/>
      <c r="AP34" s="61">
        <f t="shared" si="4"/>
        <v>1</v>
      </c>
      <c r="AQ34" s="61">
        <v>0</v>
      </c>
      <c r="AR34" s="61">
        <v>0</v>
      </c>
      <c r="AS34" s="75" t="s">
        <v>64</v>
      </c>
    </row>
    <row r="35" spans="1:45" ht="105" x14ac:dyDescent="0.25">
      <c r="A35" s="20">
        <v>7</v>
      </c>
      <c r="B35" s="20" t="s">
        <v>207</v>
      </c>
      <c r="C35" s="20" t="s">
        <v>208</v>
      </c>
      <c r="D35" s="20" t="s">
        <v>241</v>
      </c>
      <c r="E35" s="21">
        <v>0.04</v>
      </c>
      <c r="F35" s="20" t="s">
        <v>210</v>
      </c>
      <c r="G35" s="20" t="s">
        <v>242</v>
      </c>
      <c r="H35" s="20" t="s">
        <v>243</v>
      </c>
      <c r="I35" s="20"/>
      <c r="J35" s="22" t="s">
        <v>213</v>
      </c>
      <c r="K35" s="22" t="s">
        <v>244</v>
      </c>
      <c r="L35" s="24">
        <v>0</v>
      </c>
      <c r="M35" s="25">
        <v>1</v>
      </c>
      <c r="N35" s="25">
        <v>1</v>
      </c>
      <c r="O35" s="25">
        <v>0</v>
      </c>
      <c r="P35" s="25">
        <v>1</v>
      </c>
      <c r="Q35" s="20" t="s">
        <v>91</v>
      </c>
      <c r="R35" s="20" t="s">
        <v>245</v>
      </c>
      <c r="S35" s="20" t="s">
        <v>246</v>
      </c>
      <c r="T35" s="20" t="s">
        <v>225</v>
      </c>
      <c r="U35" s="20" t="s">
        <v>246</v>
      </c>
      <c r="V35" s="55" t="s">
        <v>63</v>
      </c>
      <c r="W35" s="56" t="s">
        <v>63</v>
      </c>
      <c r="X35" s="56" t="s">
        <v>63</v>
      </c>
      <c r="Y35" s="75" t="s">
        <v>64</v>
      </c>
      <c r="Z35" s="75" t="s">
        <v>63</v>
      </c>
      <c r="AA35" s="105">
        <f t="shared" si="1"/>
        <v>1</v>
      </c>
      <c r="AB35" s="126" t="s">
        <v>85</v>
      </c>
      <c r="AC35" s="124" t="s">
        <v>85</v>
      </c>
      <c r="AD35" s="129" t="s">
        <v>86</v>
      </c>
      <c r="AE35" s="125" t="s">
        <v>85</v>
      </c>
      <c r="AF35" s="21">
        <f t="shared" si="2"/>
        <v>1</v>
      </c>
      <c r="AG35" s="20"/>
      <c r="AH35" s="20"/>
      <c r="AI35" s="20"/>
      <c r="AJ35" s="20"/>
      <c r="AK35" s="21">
        <f t="shared" si="3"/>
        <v>0</v>
      </c>
      <c r="AL35" s="20"/>
      <c r="AM35" s="20"/>
      <c r="AN35" s="20"/>
      <c r="AO35" s="20"/>
      <c r="AP35" s="61">
        <f t="shared" si="4"/>
        <v>1</v>
      </c>
      <c r="AQ35" s="61">
        <v>0</v>
      </c>
      <c r="AR35" s="61">
        <v>0</v>
      </c>
      <c r="AS35" s="75" t="s">
        <v>64</v>
      </c>
    </row>
    <row r="36" spans="1:45" ht="105.75" customHeight="1" x14ac:dyDescent="0.25">
      <c r="A36" s="20">
        <v>5</v>
      </c>
      <c r="B36" s="20" t="s">
        <v>247</v>
      </c>
      <c r="C36" s="20" t="s">
        <v>248</v>
      </c>
      <c r="D36" s="20" t="s">
        <v>249</v>
      </c>
      <c r="E36" s="21">
        <v>0.04</v>
      </c>
      <c r="F36" s="20" t="s">
        <v>210</v>
      </c>
      <c r="G36" s="20" t="s">
        <v>250</v>
      </c>
      <c r="H36" s="20" t="s">
        <v>251</v>
      </c>
      <c r="I36" s="20"/>
      <c r="J36" s="22" t="s">
        <v>252</v>
      </c>
      <c r="K36" s="22" t="s">
        <v>253</v>
      </c>
      <c r="L36" s="23">
        <v>0.33</v>
      </c>
      <c r="M36" s="23">
        <v>0.67</v>
      </c>
      <c r="N36" s="23">
        <v>1</v>
      </c>
      <c r="O36" s="23">
        <v>0</v>
      </c>
      <c r="P36" s="23">
        <v>1</v>
      </c>
      <c r="Q36" s="20" t="s">
        <v>91</v>
      </c>
      <c r="R36" s="20" t="s">
        <v>254</v>
      </c>
      <c r="S36" s="20" t="s">
        <v>255</v>
      </c>
      <c r="T36" s="20" t="s">
        <v>256</v>
      </c>
      <c r="U36" s="20" t="s">
        <v>255</v>
      </c>
      <c r="V36" s="55">
        <f>L36</f>
        <v>0.33</v>
      </c>
      <c r="W36" s="67">
        <v>0.97089999999999999</v>
      </c>
      <c r="X36" s="61">
        <v>1</v>
      </c>
      <c r="Y36" s="75" t="s">
        <v>257</v>
      </c>
      <c r="Z36" s="75" t="s">
        <v>258</v>
      </c>
      <c r="AA36" s="105">
        <f t="shared" si="1"/>
        <v>0.67</v>
      </c>
      <c r="AB36" s="131">
        <v>0.97</v>
      </c>
      <c r="AC36" s="128">
        <v>1</v>
      </c>
      <c r="AD36" s="130" t="s">
        <v>259</v>
      </c>
      <c r="AE36" s="129" t="s">
        <v>260</v>
      </c>
      <c r="AF36" s="21">
        <f t="shared" si="2"/>
        <v>1</v>
      </c>
      <c r="AG36" s="20"/>
      <c r="AH36" s="20"/>
      <c r="AI36" s="20"/>
      <c r="AJ36" s="20"/>
      <c r="AK36" s="21">
        <f t="shared" si="3"/>
        <v>0</v>
      </c>
      <c r="AL36" s="20"/>
      <c r="AM36" s="20"/>
      <c r="AN36" s="20"/>
      <c r="AO36" s="20"/>
      <c r="AP36" s="61">
        <f t="shared" si="4"/>
        <v>1</v>
      </c>
      <c r="AQ36" s="67">
        <v>0.97089999999999999</v>
      </c>
      <c r="AR36" s="67">
        <v>0.97089999999999999</v>
      </c>
      <c r="AS36" s="75" t="s">
        <v>257</v>
      </c>
    </row>
    <row r="37" spans="1:45" s="41" customFormat="1" ht="15.75" x14ac:dyDescent="0.25">
      <c r="A37" s="17"/>
      <c r="B37" s="17"/>
      <c r="C37" s="17"/>
      <c r="D37" s="26" t="s">
        <v>261</v>
      </c>
      <c r="E37" s="27">
        <f>SUM(E32:E36)</f>
        <v>0.2</v>
      </c>
      <c r="F37" s="26"/>
      <c r="G37" s="26"/>
      <c r="H37" s="26"/>
      <c r="I37" s="26"/>
      <c r="J37" s="26"/>
      <c r="K37" s="26"/>
      <c r="L37" s="28">
        <f>AVERAGE(L33:L36)</f>
        <v>0.33250000000000002</v>
      </c>
      <c r="M37" s="28">
        <f>AVERAGE(M33:M36)</f>
        <v>0.91749999999999998</v>
      </c>
      <c r="N37" s="28">
        <f>AVERAGE(N33:N36)</f>
        <v>1</v>
      </c>
      <c r="O37" s="28">
        <f>AVERAGE(O33:O36)</f>
        <v>0.5</v>
      </c>
      <c r="P37" s="28">
        <f>AVERAGE(P33:P36)</f>
        <v>1</v>
      </c>
      <c r="Q37" s="26"/>
      <c r="R37" s="17"/>
      <c r="S37" s="17"/>
      <c r="T37" s="17"/>
      <c r="U37" s="17"/>
      <c r="V37" s="57"/>
      <c r="W37" s="57"/>
      <c r="X37" s="54">
        <f>AVERAGE(X32:X36)*20%</f>
        <v>0.2</v>
      </c>
      <c r="Y37" s="74"/>
      <c r="Z37" s="74"/>
      <c r="AA37" s="28">
        <f>AVERAGE(AA33:AA36)</f>
        <v>0.91749999999999998</v>
      </c>
      <c r="AB37" s="57"/>
      <c r="AC37" s="57">
        <f>AVERAGE(AC32:AC36)*20%</f>
        <v>0.19933333333333336</v>
      </c>
      <c r="AD37" s="17"/>
      <c r="AE37" s="17"/>
      <c r="AF37" s="28">
        <f>AVERAGE(AF33:AF36)</f>
        <v>1</v>
      </c>
      <c r="AG37" s="57"/>
      <c r="AH37" s="57" t="e">
        <f>AVERAGE(AH32:AH36)*20%</f>
        <v>#DIV/0!</v>
      </c>
      <c r="AI37" s="17"/>
      <c r="AJ37" s="17"/>
      <c r="AK37" s="28">
        <f>AVERAGE(AK33:AK36)</f>
        <v>0.5</v>
      </c>
      <c r="AL37" s="57"/>
      <c r="AM37" s="57" t="e">
        <f>AVERAGE(AM32:AM36)*20%</f>
        <v>#DIV/0!</v>
      </c>
      <c r="AN37" s="17"/>
      <c r="AO37" s="17"/>
      <c r="AP37" s="57"/>
      <c r="AQ37" s="57"/>
      <c r="AR37" s="54">
        <f>AVERAGE(AR32:AR36)*20%</f>
        <v>4.8835999999999997E-2</v>
      </c>
      <c r="AS37" s="74"/>
    </row>
    <row r="38" spans="1:45" s="42" customFormat="1" ht="18.75" x14ac:dyDescent="0.3">
      <c r="A38" s="29"/>
      <c r="B38" s="29"/>
      <c r="C38" s="29"/>
      <c r="D38" s="30" t="s">
        <v>262</v>
      </c>
      <c r="E38" s="31">
        <f>E37+E31</f>
        <v>1.0000000000000009</v>
      </c>
      <c r="F38" s="29"/>
      <c r="G38" s="29"/>
      <c r="H38" s="29"/>
      <c r="I38" s="29"/>
      <c r="J38" s="29"/>
      <c r="K38" s="29"/>
      <c r="L38" s="32">
        <f>L37*$E$37</f>
        <v>6.6500000000000004E-2</v>
      </c>
      <c r="M38" s="32">
        <f>M37*$E$37</f>
        <v>0.1835</v>
      </c>
      <c r="N38" s="32">
        <f>N37*$E$37</f>
        <v>0.2</v>
      </c>
      <c r="O38" s="32">
        <f>O37*$E$37</f>
        <v>0.1</v>
      </c>
      <c r="P38" s="32">
        <f>P37*$E$37</f>
        <v>0.2</v>
      </c>
      <c r="Q38" s="29"/>
      <c r="R38" s="29"/>
      <c r="S38" s="29"/>
      <c r="T38" s="29"/>
      <c r="U38" s="29"/>
      <c r="V38" s="58"/>
      <c r="W38" s="58"/>
      <c r="X38" s="68">
        <f>X31+X37</f>
        <v>0.73742777777777779</v>
      </c>
      <c r="Y38" s="76"/>
      <c r="Z38" s="76"/>
      <c r="AA38" s="32">
        <f>AA37*$E$37</f>
        <v>0.1835</v>
      </c>
      <c r="AB38" s="58"/>
      <c r="AC38" s="68">
        <f>AC31+AC37</f>
        <v>15.774333333333335</v>
      </c>
      <c r="AD38" s="29"/>
      <c r="AE38" s="29"/>
      <c r="AF38" s="32">
        <f>AF37*$E$37</f>
        <v>0.2</v>
      </c>
      <c r="AG38" s="58"/>
      <c r="AH38" s="68" t="e">
        <f>AH31+AH37</f>
        <v>#DIV/0!</v>
      </c>
      <c r="AI38" s="29"/>
      <c r="AJ38" s="29"/>
      <c r="AK38" s="32">
        <f>AK37*$E$37</f>
        <v>0.1</v>
      </c>
      <c r="AL38" s="58"/>
      <c r="AM38" s="68" t="e">
        <f>AM31+AM37</f>
        <v>#DIV/0!</v>
      </c>
      <c r="AN38" s="29"/>
      <c r="AO38" s="29"/>
      <c r="AP38" s="58"/>
      <c r="AQ38" s="58"/>
      <c r="AR38" s="68">
        <f>AR31+AR37</f>
        <v>0.29610086075169484</v>
      </c>
      <c r="AS38" s="76"/>
    </row>
  </sheetData>
  <sheetProtection formatColumns="0" formatRows="0"/>
  <mergeCells count="24">
    <mergeCell ref="A10:B11"/>
    <mergeCell ref="C10:C12"/>
    <mergeCell ref="D10:P11"/>
    <mergeCell ref="A1:K1"/>
    <mergeCell ref="L1:P1"/>
    <mergeCell ref="A2:P2"/>
    <mergeCell ref="A4:B8"/>
    <mergeCell ref="C4:D8"/>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s>
  <dataValidations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 sqref="Y32:Y36 AS32:AS36">
      <formula1>2500</formula1>
    </dataValidation>
    <dataValidation type="textLength" operator="lessThanOrEqual" allowBlank="1" showInputMessage="1" showErrorMessage="1" error="Por favor ingresar menos de 2.500 caracteres, incluyendo espacios." sqref="Z32:Z36 W32:X36 AQ36:AR36">
      <formula1>2500</formula1>
    </dataValidation>
  </dataValidations>
  <pageMargins left="0.7" right="0.7" top="0.75" bottom="0.75" header="0.3" footer="0.3"/>
  <pageSetup paperSize="9" orientation="portrait" r:id="rId1"/>
  <ignoredErrors>
    <ignoredError sqref="M37:P37" formulaRange="1"/>
    <ignoredError sqref="X2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San Cristobal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Arcadio Sarmiento Ramirez</cp:lastModifiedBy>
  <cp:revision/>
  <dcterms:created xsi:type="dcterms:W3CDTF">2021-01-25T18:44:53Z</dcterms:created>
  <dcterms:modified xsi:type="dcterms:W3CDTF">2021-07-06T16:10:18Z</dcterms:modified>
  <cp:category/>
  <cp:contentStatus/>
</cp:coreProperties>
</file>