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ugey.diaz\Documents\SUGEY 02\2025\EVIDENCIAS ENERO -FEBRERO\PAGINA WEB\plan de gestion\"/>
    </mc:Choice>
  </mc:AlternateContent>
  <workbookProtection lockStructure="1"/>
  <bookViews>
    <workbookView xWindow="0" yWindow="0" windowWidth="28800" windowHeight="12330"/>
  </bookViews>
  <sheets>
    <sheet name="2021 San Cristobal " sheetId="1" r:id="rId1"/>
  </sheets>
  <definedNames>
    <definedName name="_xlnm._FilterDatabase" localSheetId="0" hidden="1">'2021 San Cristobal '!$A$15:$AS$15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25" i="1" l="1"/>
  <c r="AR25" i="1" s="1"/>
  <c r="AQ24" i="1"/>
  <c r="AQ23" i="1"/>
  <c r="AR23" i="1" s="1"/>
  <c r="AM23" i="1"/>
  <c r="AQ37" i="1"/>
  <c r="AQ36" i="1"/>
  <c r="AQ35" i="1"/>
  <c r="AM39" i="1"/>
  <c r="AM38" i="1"/>
  <c r="AM37" i="1"/>
  <c r="AM36" i="1"/>
  <c r="AM35" i="1"/>
  <c r="AM40" i="1" s="1"/>
  <c r="AR19" i="1"/>
  <c r="AM33" i="1"/>
  <c r="AM32" i="1"/>
  <c r="AM31" i="1"/>
  <c r="AM30" i="1"/>
  <c r="AM29" i="1"/>
  <c r="AM28" i="1"/>
  <c r="AM27" i="1"/>
  <c r="AM26" i="1"/>
  <c r="AM25" i="1"/>
  <c r="AM24" i="1"/>
  <c r="AM21" i="1"/>
  <c r="AM20" i="1"/>
  <c r="AM18" i="1"/>
  <c r="AM17" i="1"/>
  <c r="AM16" i="1"/>
  <c r="AQ33" i="1"/>
  <c r="AR33" i="1" s="1"/>
  <c r="AQ32" i="1"/>
  <c r="AR32" i="1" s="1"/>
  <c r="AQ31" i="1"/>
  <c r="AQ30" i="1"/>
  <c r="AQ29" i="1"/>
  <c r="AR29" i="1" s="1"/>
  <c r="AQ28" i="1"/>
  <c r="AR28" i="1" s="1"/>
  <c r="AQ27" i="1"/>
  <c r="AR27" i="1" s="1"/>
  <c r="AQ26" i="1"/>
  <c r="AR26" i="1" s="1"/>
  <c r="AP35" i="1"/>
  <c r="AP36" i="1"/>
  <c r="AP37" i="1"/>
  <c r="AP39" i="1"/>
  <c r="AR39" i="1" s="1"/>
  <c r="AH39" i="1"/>
  <c r="AH37" i="1"/>
  <c r="AH36" i="1"/>
  <c r="AH40" i="1" s="1"/>
  <c r="AH21" i="1"/>
  <c r="AB38" i="1"/>
  <c r="X40" i="1"/>
  <c r="E17" i="1"/>
  <c r="E34" i="1" s="1"/>
  <c r="E41" i="1" s="1"/>
  <c r="E18" i="1"/>
  <c r="E19" i="1"/>
  <c r="E20" i="1"/>
  <c r="E21" i="1"/>
  <c r="E22" i="1"/>
  <c r="E23" i="1"/>
  <c r="E24" i="1"/>
  <c r="E25" i="1"/>
  <c r="E26" i="1"/>
  <c r="E27" i="1"/>
  <c r="E28" i="1"/>
  <c r="E29" i="1"/>
  <c r="E30" i="1"/>
  <c r="E31" i="1"/>
  <c r="E32" i="1"/>
  <c r="E33" i="1"/>
  <c r="P31" i="1"/>
  <c r="AP31" i="1" s="1"/>
  <c r="P32" i="1"/>
  <c r="AP32" i="1"/>
  <c r="P33" i="1"/>
  <c r="AP33" i="1" s="1"/>
  <c r="E16" i="1"/>
  <c r="P30" i="1"/>
  <c r="AP30" i="1" s="1"/>
  <c r="P29" i="1"/>
  <c r="P28" i="1"/>
  <c r="AP28" i="1"/>
  <c r="P27" i="1"/>
  <c r="P26" i="1"/>
  <c r="AP26" i="1"/>
  <c r="L40" i="1"/>
  <c r="L41" i="1" s="1"/>
  <c r="P40" i="1"/>
  <c r="O40" i="1"/>
  <c r="N40" i="1"/>
  <c r="M40" i="1"/>
  <c r="M41" i="1" s="1"/>
  <c r="AR37" i="1"/>
  <c r="AR36" i="1"/>
  <c r="AR35" i="1"/>
  <c r="AP29" i="1"/>
  <c r="AP27" i="1"/>
  <c r="AP25" i="1"/>
  <c r="AP24" i="1"/>
  <c r="AR24" i="1" s="1"/>
  <c r="AP23" i="1"/>
  <c r="AP22" i="1"/>
  <c r="AR22" i="1" s="1"/>
  <c r="AP21" i="1"/>
  <c r="AR21" i="1" s="1"/>
  <c r="AP20" i="1"/>
  <c r="AR20" i="1" s="1"/>
  <c r="AP19" i="1"/>
  <c r="AP18" i="1"/>
  <c r="AR18" i="1" s="1"/>
  <c r="AP17" i="1"/>
  <c r="AR17" i="1" s="1"/>
  <c r="AP16" i="1"/>
  <c r="AR16" i="1" s="1"/>
  <c r="AK22" i="1"/>
  <c r="AM22" i="1" s="1"/>
  <c r="AK20" i="1"/>
  <c r="AK19" i="1"/>
  <c r="AM19" i="1" s="1"/>
  <c r="AF33" i="1"/>
  <c r="AH33" i="1" s="1"/>
  <c r="AF32" i="1"/>
  <c r="AH32" i="1"/>
  <c r="AF31" i="1"/>
  <c r="AH31" i="1" s="1"/>
  <c r="AF30" i="1"/>
  <c r="AH30" i="1"/>
  <c r="AF29" i="1"/>
  <c r="AH29" i="1" s="1"/>
  <c r="AF28" i="1"/>
  <c r="AH28" i="1"/>
  <c r="AF27" i="1"/>
  <c r="AH27" i="1" s="1"/>
  <c r="AF26" i="1"/>
  <c r="AH26" i="1"/>
  <c r="AF25" i="1"/>
  <c r="AH25" i="1" s="1"/>
  <c r="AF24" i="1"/>
  <c r="AH24" i="1"/>
  <c r="AF23" i="1"/>
  <c r="AH23" i="1" s="1"/>
  <c r="AF22" i="1"/>
  <c r="AH22" i="1"/>
  <c r="AF20" i="1"/>
  <c r="AH20" i="1" s="1"/>
  <c r="AF19" i="1"/>
  <c r="AH19" i="1"/>
  <c r="AF18" i="1"/>
  <c r="AH18" i="1" s="1"/>
  <c r="AF16" i="1"/>
  <c r="AH16" i="1"/>
  <c r="AA39" i="1"/>
  <c r="AC39" i="1" s="1"/>
  <c r="AA38" i="1"/>
  <c r="AC38" i="1"/>
  <c r="AA37" i="1"/>
  <c r="AC37" i="1" s="1"/>
  <c r="AA36" i="1"/>
  <c r="AC36" i="1"/>
  <c r="AA35" i="1"/>
  <c r="AC35" i="1" s="1"/>
  <c r="AC40" i="1" s="1"/>
  <c r="AA33" i="1"/>
  <c r="AC33" i="1"/>
  <c r="AA32" i="1"/>
  <c r="AC32" i="1" s="1"/>
  <c r="AA31" i="1"/>
  <c r="AC31" i="1"/>
  <c r="AA30" i="1"/>
  <c r="AC30" i="1" s="1"/>
  <c r="AA29" i="1"/>
  <c r="AC29" i="1"/>
  <c r="AA28" i="1"/>
  <c r="AC28" i="1" s="1"/>
  <c r="AA27" i="1"/>
  <c r="AC27" i="1"/>
  <c r="AA26" i="1"/>
  <c r="AC26" i="1" s="1"/>
  <c r="AA25" i="1"/>
  <c r="AC25" i="1"/>
  <c r="AA24" i="1"/>
  <c r="AC24" i="1" s="1"/>
  <c r="AA23" i="1"/>
  <c r="AC23" i="1"/>
  <c r="AA22" i="1"/>
  <c r="AC22" i="1" s="1"/>
  <c r="AA21" i="1"/>
  <c r="AC21" i="1"/>
  <c r="AA20" i="1"/>
  <c r="AC20" i="1" s="1"/>
  <c r="AA19" i="1"/>
  <c r="AC19" i="1"/>
  <c r="AA18" i="1"/>
  <c r="AC18" i="1" s="1"/>
  <c r="AA16" i="1"/>
  <c r="AC16" i="1"/>
  <c r="V39" i="1"/>
  <c r="V36" i="1"/>
  <c r="V33" i="1"/>
  <c r="V32" i="1"/>
  <c r="V31" i="1"/>
  <c r="V30" i="1"/>
  <c r="V29" i="1"/>
  <c r="V28" i="1"/>
  <c r="V27" i="1"/>
  <c r="X27" i="1" s="1"/>
  <c r="X34" i="1" s="1"/>
  <c r="X41" i="1" s="1"/>
  <c r="V26" i="1"/>
  <c r="V25" i="1"/>
  <c r="V24" i="1"/>
  <c r="V23" i="1"/>
  <c r="V22" i="1"/>
  <c r="V21" i="1"/>
  <c r="V20" i="1"/>
  <c r="V19" i="1"/>
  <c r="V18" i="1"/>
  <c r="E40" i="1"/>
  <c r="N41" i="1"/>
  <c r="P41" i="1"/>
  <c r="O41" i="1"/>
  <c r="AH34" i="1" l="1"/>
  <c r="AH41" i="1" s="1"/>
  <c r="AR30" i="1"/>
  <c r="AR34" i="1" s="1"/>
  <c r="AR41" i="1" s="1"/>
  <c r="AR31" i="1"/>
  <c r="AC34" i="1"/>
  <c r="AC41" i="1" s="1"/>
  <c r="AR40" i="1"/>
  <c r="AM34" i="1"/>
  <c r="AM41" i="1" s="1"/>
  <c r="AA40" i="1"/>
  <c r="AA41" i="1" s="1"/>
</calcChain>
</file>

<file path=xl/sharedStrings.xml><?xml version="1.0" encoding="utf-8"?>
<sst xmlns="http://schemas.openxmlformats.org/spreadsheetml/2006/main" count="617" uniqueCount="351">
  <si>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</si>
  <si>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</si>
  <si>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</si>
  <si>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</si>
  <si>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</si>
  <si>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</si>
  <si>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</si>
  <si>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</si>
  <si>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23 de marzo de 2021</t>
  </si>
  <si>
    <t>Publicación del plan de gestión aprobado. Caso HOLA: 162952</t>
  </si>
  <si>
    <t>28 de abril de 2021</t>
  </si>
  <si>
    <t xml:space="preserve">Para el primer trimestre de la vigencia 2021, el plan de gestión de la Alcaldía Local alcanzó un nivel de desempeño del 74% de acuerdo con lo programado, y del 30% acumulado para la vigencia.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numeran las metas. </t>
  </si>
  <si>
    <t>30 de julio de 2021</t>
  </si>
  <si>
    <t>Para el segundo trimestre de la vigencia 2021, el plan de gestión de la Alcaldía Local alcanzó un nivel de desempeño del 87,99% de acuerdo con lo programado, y del 52,27% acumulado para la vigencia.</t>
  </si>
  <si>
    <t>3 de noviembre de 2021</t>
  </si>
  <si>
    <t>Para el tercer trimestre de la vigencia 2021, el plan de gestión de la Alcaldía Local alcanzó un nivel de desempeño del 91,34% de acuerdo con lo programado, y del 70,36% acumulado para la vigencia.</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</si>
  <si>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</si>
  <si>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</si>
  <si>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</si>
  <si>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</si>
  <si>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</si>
  <si>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</si>
  <si>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</si>
  <si>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</si>
  <si>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</si>
  <si>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</si>
  <si>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</si>
  <si>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</si>
  <si>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</si>
  <si>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</si>
  <si>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</si>
  <si>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</si>
  <si>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</si>
  <si>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</si>
  <si>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</si>
  <si>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</si>
  <si>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</si>
  <si>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</si>
  <si>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</si>
  <si>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</si>
  <si>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</si>
  <si>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</si>
  <si>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</si>
  <si>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</si>
  <si>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</si>
  <si>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</si>
  <si>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</si>
  <si>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</si>
  <si>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</si>
  <si>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</si>
  <si>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</si>
  <si>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</si>
  <si>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</si>
  <si>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</si>
  <si>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</si>
  <si>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</si>
  <si>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</si>
  <si>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</si>
  <si>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</si>
  <si>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</si>
  <si>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</si>
  <si>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</si>
  <si>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</si>
  <si>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</si>
  <si>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</si>
  <si>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</si>
  <si>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</si>
  <si>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Esta medición refleja el avance con corte al primer trimestre de esta vigencia sobre el avance físico de las metas del plan de desarrollo local.  Para el primer trimestre, la Alcaldía Local alcanzó un avance del 2,5%</t>
  </si>
  <si>
    <t>Reporte de ejecución de la meta aportado por la DGDL proveniente de la MUSI</t>
  </si>
  <si>
    <t>El avance de la meta corresponde a la información que reporta oficialmente la Dirección de Planes de Desarrollo y Fortalecimiento Local de la Secretaria Distrital de Planeación, a través de la Matriz Unificada de Seguimiento a la Inversión MUSI, disponible en la página web de la SDP. Los datos corresponden al corte del segundo trimestre (junio 30 del 2021).</t>
  </si>
  <si>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</si>
  <si>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</si>
  <si>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</si>
  <si>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</si>
  <si>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</si>
  <si>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</si>
  <si>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</si>
  <si>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No programada para el II trimestre de 2021.</t>
  </si>
  <si>
    <t>No programada para el III trimestre de 2021.</t>
  </si>
  <si>
    <t>Con el fin de dar cumplimiento a esta meta es preciso señalar que la votación en presupuestos participativos para el año 2020 fue de 3148  y para el año 2021 fue de 8972, superando de esta manera el 15 % previsto e incluso llegando a un 200% en la votación. Para efectos de soportar esta información se anexan cuadros de Excel de cada año, en los que se evidencian los resultados de la votación por iniciativa y la total para cada año, así como, las actas finales de las iniciativas priorizadas, igualmente para cada año.</t>
  </si>
  <si>
    <t xml:space="preserve">informes de participacion de presupuestos participativos </t>
  </si>
  <si>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</si>
  <si>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</si>
  <si>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</si>
  <si>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</si>
  <si>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</si>
  <si>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</si>
  <si>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Se incluyeron todos los DTS según las circulares 01 y 06 de la Secretaría de Planeación. En el marco de la meta se realizó la inclusion en los DTS de las propuestas ciudadanas aprobadas en los presupuestos participativos.
Para el I Trimestre 2021, se están estructurando-actualizando los proyectos de inversión asociados a las propuestas ganadoras de presupuestos participativos.
Por lo anterior, aún no se han registrado avances en la plataforma de Gobierno Abierto para Bogotá, que es de donde se extraerá la información.</t>
  </si>
  <si>
    <t>DTS Proyectos 2021</t>
  </si>
  <si>
    <t>La Alcaldía Local de San Cristobal logró la ejecución de 22 propuestas ganadoras de presupuestos participativos (Fase II), de las 137 propuestas ganadoras.</t>
  </si>
  <si>
    <t>Reporte Dirección para la Gestión del Desarrollo Local</t>
  </si>
  <si>
    <t>Se logró la ejecución de 35 propuestas de las 123 propuestas ganadoras de presupuestos participativos (Fase II).
La totalidad de las propuestas de presupuestos participativos se han incorporado en los Documentos Técnicos de Soporte y aquellas que cuentan con la viabilidad de los sectores para su ejecución han sido incorporadas en los anexos técnicos para poder asignarles los recursos para su ejecución.Como soporte de esto envío Matriz de seguimiento a los PP que se adelanta con la SDG</t>
  </si>
  <si>
    <t xml:space="preserve">soporte de esto envío Matriz de seguimiento a los PP que se adelanta con la SDG
</t>
  </si>
  <si>
    <t>Gestión corporativa institucional (local)</t>
  </si>
  <si>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</si>
  <si>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</si>
  <si>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</si>
  <si>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</si>
  <si>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</si>
  <si>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</si>
  <si>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86.96%</t>
  </si>
  <si>
    <t>Las obligaciones por pagar constituidas para la vigencia 2020 se redujeron en un 16%, en tanto que se giró un total de $4.000.754.269 millones de pesos M/CTE.  De acuerdo con el reporte de la DGDL se obtiene un nivel de ejecución del 86.96%.</t>
  </si>
  <si>
    <t>informes contables y cuadros excel,reportes seguimientos ,Matriz de Obligaciones por pagar primer trimestre, ejecución de Obligaciones por pagar a marzo 2021 y ejecución con corte de marzo de 2021.</t>
  </si>
  <si>
    <t>La Alcaldía Local San Cristobal giró $10.605.775.664 del presupuesto comprometido constituido como obligaciones por pagar de la vigencia 2020, equivalente a $23.120.046.050, lo cual corresponde a un nivel de ejecución del 45,87%.</t>
  </si>
  <si>
    <t xml:space="preserve">Reporte de seguimiento presentado por la Dirección para la Gestión del Desarrollo Local.
Decreto 05-2021//Decreto 3 ajuste OXP/Ejecucion 30 de junio </t>
  </si>
  <si>
    <t xml:space="preserve">La Alcaldía Local de San Cristóbal realizó el giro de $13.051.777.173 de los $24.427.473.527 constituidos como obligaciones por pagar de la vigencia 2020. </t>
  </si>
  <si>
    <t>Reporte DGDL</t>
  </si>
  <si>
    <t>soporte ejecucion presupuestal bogdata</t>
  </si>
  <si>
    <t>Porcentaje de giros acumulados de obligaciones por pagar de la vigencia 2019 y anteriores</t>
  </si>
  <si>
    <t>(Giros acumulados/Presupuesto comprometido constituido como obligaciones por pagar de la vigencia 2019 y anteriores)*100</t>
  </si>
  <si>
    <t>Se logró el giro del 47,51% del presupuesto comprometido constituido como obligaciones por pagar de la vigencia 2019 y anteriores.
Para el periodo de abril de 2021 se proyecta girar el saldo de OxP correspondiente a vigencia 2019 y anteriores, dado que por el cambio del profesional del área de presupuesto no se logró girar previo al cierre de Tesorería el pago asociado a la liquidación del contrato de obra No 281 de 2018 – UT MITICOD.</t>
  </si>
  <si>
    <t>Para el II Trimestre de 2021, la Alcaldía Local San Cristobal ha girado $8.021.041.866 del presupuesto comprometido constituido como obligaciones por pagar de la vigencia 2019 y anteriores, equivalente a $8.947.564.605, lo que representa un nivel de ejecución del 89,64%.</t>
  </si>
  <si>
    <t>Reporte de seguimiento presentado por la Dirección para la Gestión del Desarrollo Local.</t>
  </si>
  <si>
    <t xml:space="preserve">La Alcaldía Local de San Cristobal realizó el giro de $8.448.671.600 de los $13.315.936.203 constituidos como obligaciones por pagar de la vigencia 2019 y anteriores. </t>
  </si>
  <si>
    <t>Porcentaje de compromiso del presupuesto de inversión directa de la vigencia 2021</t>
  </si>
  <si>
    <t>(Valor de RP de inversión directa de la vigencia  / Valor total del presupuesto de inversión directa de la Vigencia)*100</t>
  </si>
  <si>
    <t>Reporte de ejecución presupuestal BOGDATA</t>
  </si>
  <si>
    <t>Esta meta tiene como indicador: (Valor de RP de inversión directa de la vigencia  / Valor total del presupuesto de inversión directa de la Vigencia)*100.Encontrando como resultado que se ha comprometido a la fecha un 22% de ejecución.</t>
  </si>
  <si>
    <t>EXCEL, BOGDATA REPORTE</t>
  </si>
  <si>
    <t xml:space="preserve">Para el II Trimestre de 2021, la Alcaldía Local de San Cristobal comprometió $25.647.690.473 de los $61.841.979.000 asignados como presupuesto de inversión directa de la vigencia 2021, lo que representa un nivel de ejecución del 41,47%. </t>
  </si>
  <si>
    <t xml:space="preserve">Se comprometieron $39.315.410.684 de los $67.394.377.657 establecidos como presupuesto de inversión directa de la vigencia 2021. </t>
  </si>
  <si>
    <t>Para la vigencia 2021, la Alcaldía Local de San Cristóbal comprometió $57.960.144.014 de los $68.562.041.069 asignados como presupuesto de inversión directa de la vigencia 2021, lo que representa un nivel de ejecución del 84.54%</t>
  </si>
  <si>
    <t>Reporte de Ejecución presupuestal de Inversión Directa, obtenido de BogData de 01/01/2021 al 31/12/2021</t>
  </si>
  <si>
    <t>Porcentaje de giros acumulados</t>
  </si>
  <si>
    <t>(Giros acumulados de inversión directa/Presupuesto disponible de inversión directa de la vigencia)*100</t>
  </si>
  <si>
    <t>El alto porcentaje de giros corresponde principalmente a la transferencia realizada el mes de enero a nivel central para atención de la emergencia sanitaria por valor de $2.410.800.000, que corresponde al 3,898% del presupuesto de inversión 2021.</t>
  </si>
  <si>
    <t>Matriz de Obligaciones por pagar primer trimestre, ejecución de Obligaciones por pagar a marzo 2021 y ejecución con corte de marzo de 2021.</t>
  </si>
  <si>
    <t xml:space="preserve">La Alcaldía Local de San Cristobal giró $13.636.472.885 de los $61.841.979.000 asignados como depuesto disponible de inversión directa de la vigencia, lo que representa un nivel de ejecución acumulado del 22,05%. </t>
  </si>
  <si>
    <t xml:space="preserve">Se giraron $31.426.197.515 de los $67.394.377.657 establecidos como presupuesto disponible de inversión directa de la vigencia. </t>
  </si>
  <si>
    <t>Fuente: Ejecución presupuestal Bogdata corte 31 de diciembre  de 2021</t>
  </si>
  <si>
    <t>Porcentaje de contratos registrados en SIPSE Local</t>
  </si>
  <si>
    <t>(Número de contratos registrados en SIPSE Local /Número de contratos publicados en la plataforma SECOP I y II)*100%</t>
  </si>
  <si>
    <t>Reporte SIPSE LOCAL y Reporte SECOP</t>
  </si>
  <si>
    <t>Reporte de seguimiento</t>
  </si>
  <si>
    <t>Conforme al reporte parcial remitido por la DGDL de la SDG con fecha de corte del 19 de marzo, se encuentra que la ALSC tenía el 98.5% de los contratos de secop registrados en SIPSE. El reporte final del mes de marzo es enviado en abril, por lo tanto, una vez se tenga se actualizaría dicho procentaje conforme a lo acumulado a 31 de marzo.</t>
  </si>
  <si>
    <t>Informe semáforos a 19 de marzo de la DGDL de la SDG.</t>
  </si>
  <si>
    <t>Conforme al reporte parcial remitido por la DGDL de la SDG con fecha de corte del 29 de junio, se encuentra que la ALSC tenía el 98,11% de los contratos de secop registrados en SIPSE.</t>
  </si>
  <si>
    <t>Informe semáforos a 29 de Junio de la DGDL de la SDG.
Reporte de seguimiento presentado por la Dirección para la Gestión del Desarrollo Local.</t>
  </si>
  <si>
    <t>Se registraron 381 contratos en el sistema SIPSE Local, de los 395 contratos publicados en la plataforma SECOP I y II de la vigencia.</t>
  </si>
  <si>
    <t>Informe de Semaforos a 21 de septiembre de 2021 de la DGDL de la SDG
Reporte DGDL</t>
  </si>
  <si>
    <t>Informe semáforos a 9 de noviembre de la DGDL de la SDG</t>
  </si>
  <si>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</si>
  <si>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</si>
  <si>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</si>
  <si>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</si>
  <si>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Conforme al reporte remitido por la DGDL de la SDG con fecha de corte del 19 de marzo, se encuentra que la ALSC tenía 156 contratos en ejecución, lo que indica que ya se les había generado acta de inicio y se encontraban en ejecución en el aplicativo SIPSE. Cabe señalar que en muchos casos los contratos que aún no están en ejecución es porque a a la fecha del reporte estaban para expedir RP, cargue póliza y algunos si en acta de inicio. El reporte final del mes de marzo es enviado durante abril, por lo tanto, una vez se tenga se actualizaría dicho procentaje conforme a lo acumulado a 31 de marzo.</t>
  </si>
  <si>
    <t xml:space="preserve">La Alcaldía Local de San Cristobal ha registrado 308 contratos en SIPSE Local en estado ejecución de los 299 contratos registrados en SIPSE Local. </t>
  </si>
  <si>
    <t xml:space="preserve">Se logró que 367 contratos registrados en SIPSE Local, de los 381 contratos celebrados, se encuentren en estado Ejecución dentro del sistema SIPSE Local.
Cabe señalar que los contratos que un no están en ejecución es por que a la fecha del reporte se encontraba pendiente expedir en sistema SIPSE el registro presupuestal, cargue de póliza  y algunos sin acta de inicio a la espera de las firmas del contratista y ordenador del gasto. </t>
  </si>
  <si>
    <t>Informe de Semaforos a 21 de septiembre de 2021 de la DGDL de la SDG</t>
  </si>
  <si>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</si>
  <si>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</si>
  <si>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</si>
  <si>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Los proyectos de inversión local registrados en SEGPLAN se encuentran registrados oportunamente en SIPSE, así mismo, la información presupuestal producto de CDP's y RP's generados en BOGDATA se registra a conformidad según proceso y/o contrato.</t>
  </si>
  <si>
    <t>Evidencia de proyectos registrados en SIPSE (pantallazos ya que no se genera reporte en sipse para dicho tema)</t>
  </si>
  <si>
    <t>Los proyectos de inversión local registrados en SEGPLAN se encuentran registrados oportunamente en SIPSE, así mismo, la información presupuestal producto de CDP's y RP's generados en BOGDATA se registra a conformidad según proceso y/o contrato</t>
  </si>
  <si>
    <t xml:space="preserve">Los proyectos de inversion local registrados oportunamente en SIPSE, asi mismo, la informacion presupuestal producto CDP´s y RP¨s generados en BOGDATA se registran de conformidad según proceso y/o contratos. </t>
  </si>
  <si>
    <t>Evidencias de proyectos de resgistrados en SISPE (pantallzos ya que no se genera reporte en SIPSE para dicho tema)</t>
  </si>
  <si>
    <t>Evidencia de proyectos registrados en SIPSE (pantallazos ya que no se genera reporte en SIPSE para dicho tema)</t>
  </si>
  <si>
    <t>Inspección, vigilancia y control</t>
  </si>
  <si>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</si>
  <si>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</si>
  <si>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</si>
  <si>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</si>
  <si>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</si>
  <si>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</si>
  <si>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Se realizaron en el trimestre 2.139 impulsos, sumado entre las cuatro inspecciones de policia de la alcaldia local de San Cristóbal</t>
  </si>
  <si>
    <t>excel, reporte a central de impulsos ARCO</t>
  </si>
  <si>
    <t xml:space="preserve">En el segundo trimestre de 2021, la alcaldía local de San Cristóbal impulsó procesalmente 4151 expedientes a cargo de las inspecciones de policía, lo que representa un resultado de ___% para el periodo. </t>
  </si>
  <si>
    <t>Reporte de seguimiento presentado por la Dirección para la Gestión Policiva</t>
  </si>
  <si>
    <t>En el tercer trimestre de 2021, la Alcaldía Local de San Cristóbal realizó el impulso procesal de 9973 expedientes a cargo de las inspecciones de policía</t>
  </si>
  <si>
    <t>Correo soporte gestión inspecciones 4 San Cristobal
Reporte DGDL</t>
  </si>
  <si>
    <t>soporte  cuadro de control</t>
  </si>
  <si>
    <t>Fallos de fondo en primera instancia proferidos</t>
  </si>
  <si>
    <t>Número de Fallos de fondo en primera instancia proferidos</t>
  </si>
  <si>
    <t>Fallos de fondo</t>
  </si>
  <si>
    <t>Se realizaron en el trimestre 230 fallos, sumados entre las cuatro inspecciones de policia  de la localidad de san cristobal</t>
  </si>
  <si>
    <t xml:space="preserve">En el segundo trimestre de 2021, la alcaldía local de San Cristóbal profirió 1192 fallos en primera instancia sobre los expedientes a cargo de las inspecciones de policía, lo que representa un resultado de 100% para el periodo. </t>
  </si>
  <si>
    <t xml:space="preserve">En el tercer trimestre de 2021, la Alcaldía Local de San Cristóbal profirió 1140 fallos en primera instancia sobre los expedientes a cargo de las inspecciones de policía. </t>
  </si>
  <si>
    <t>soporte cuadro de control</t>
  </si>
  <si>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</si>
  <si>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</si>
  <si>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</si>
  <si>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</si>
  <si>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</si>
  <si>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Estas se trabajaran en los proximos trimestres</t>
  </si>
  <si>
    <t>NA</t>
  </si>
  <si>
    <t>En lo que respecta a la meta relacionada con la terminación y el archivo definitivo de la actuaciòn, se està trabajando con el Despacho en la expedición de decisiones que terminan la actuación en primera instancia, con el fin de proceder a su notificación a las partes, resolver eventules recursos que se puedan interponer y dejar la constancia de ejecutoria de la decisión, con lo cual se terminarán y archivarán varias actuaciones.</t>
  </si>
  <si>
    <t>SI ACTUA</t>
  </si>
  <si>
    <t>La Alcaldía Local de San Cristóbal terminó 7 actuaciones administrativas activas. 
En lo que respecta a la meta relacionada con la terminación y el archivo definitivo de la actuación, se está trabajando con el Despacho en la expedición de decisiones que terminan la actuación en primera instancia.</t>
  </si>
  <si>
    <t>Si Actua, Archivo seguimiento
Reporte DGDL.</t>
  </si>
  <si>
    <t>reporte de central de seguimiento</t>
  </si>
  <si>
    <t>Actuaciones Administrativas terminadas hasta la primera instancia</t>
  </si>
  <si>
    <t>Número de Actuaciones Administrativas terminadas hasta la primera instancia</t>
  </si>
  <si>
    <t>En el segundo trimestre de 2021, la alcaldía local de San Cristóbal terminó 57 actuaciones administrativas en primera instancia, lo que representa un resultado de 57% para el periodo. 
En cuanto a la meta relacionada con la terminación de la actuación en primera instancia, y si bien quedaron varios proyectos sin expedirse (numerarse y firmarse), enviados oportunamente desde el Área al Despacho para revisión y firma (algunos desde el año pasado, que tienen número y fecha pero no firma), se avanzó en la meta y se esperaría para este segundo semestre aumentar esfuerzos para cumplir con los compromisos</t>
  </si>
  <si>
    <t>En el  tercer trimestre de 2021, la alcaldía local de San Cristóbal terminó 60 actuaciones administrativas en primera instancia</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</si>
  <si>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</si>
  <si>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</si>
  <si>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</si>
  <si>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</si>
  <si>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</si>
  <si>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Se realizaron operativos en la zona de influencia de la localidad referente al espacio publico y integridad del mismo en cumplimiento a lo establecido se  reprograman para los proximos meses mas operativos y asi poder cumplir con las metas establecidas.</t>
  </si>
  <si>
    <t xml:space="preserve">Actas operativos y cuadro de control Excel </t>
  </si>
  <si>
    <t>Se realizaron 51 operativos en la zona de influencia de la localidad referente al  actividad economica cumplimiento a lo establecido por ley</t>
  </si>
  <si>
    <t xml:space="preserve">ACTAS OPERATIVOS Y CONTROL EXCEL </t>
  </si>
  <si>
    <t>Se realizaron 37 operativos en la zona de influencia de la localidad en materia de integridad del espacio público en cumplimiento a lo establecido por ley.</t>
  </si>
  <si>
    <t>Actas operativos y control excel</t>
  </si>
  <si>
    <t xml:space="preserve">actas operativos </t>
  </si>
  <si>
    <t>Se realizaron 107 operativos en la zona de influencia de la localidad en materia de integridad del espacio público, en cumplimiento a lo establecido por ley.</t>
  </si>
  <si>
    <t>Acciones de control u operativos en materia actividad económica realizadas</t>
  </si>
  <si>
    <t>Número de Acciones de control u operativos en materia actividad económica realizadas</t>
  </si>
  <si>
    <t>Se realizaron operativos en la zona de influencia de la localidad referente al actividad económica en cumplimiento a lo establecido; se  reprograman para los proximos meses más operativos y asi poder cumplir con las metas establecidas.</t>
  </si>
  <si>
    <t>Se realizaron 60 operativos en la zona de influencia de la localidad referente al  actividad economica cumplimiento a lo establecido por ley</t>
  </si>
  <si>
    <t>Se realizaron 52 operativos en la zona de influencia de la localidad referente al  actividad economica cumplimiento a lo establecido por ley</t>
  </si>
  <si>
    <t>Se realizaron 155 operativos en la zona de influencia de la localidad referente al  actividad economica cumplimiento a lo establecido por ley.</t>
  </si>
  <si>
    <t>Acciones de control u operativos en materia de obras y urbanismo realizadas</t>
  </si>
  <si>
    <t>Número de Acciones de control u operativos en materia de obras y urbanismo realizadas</t>
  </si>
  <si>
    <t>Se realizaron 24 acciones de control urbanismos mediante  visitas tecnicas de obras realizadas en la localidad de San Cristobal.</t>
  </si>
  <si>
    <t>Soportes Visitas tecnicas desarrolldas en el trimestre por parte del personal de IVC</t>
  </si>
  <si>
    <t xml:space="preserve">Se realizaron 21 acciones de control urbanismos mediante  visitas tecnicas de obras realizadas en la localidad de san cristobal </t>
  </si>
  <si>
    <t>Se realizaron 45  acciones de control urbanismos mediante  visitas técnicas de obras realizadas en la localidad de San Cristobal.</t>
  </si>
  <si>
    <t xml:space="preserve">Se realizaron 92 acciones de control urbanismos mediante  visitas tecnicas de obras realizadas en la localidad de san cristobal </t>
  </si>
  <si>
    <t>Acciones de control u operativos para el cumplimiento de los fallos de cerros orientales realizadas</t>
  </si>
  <si>
    <t>Número de Acciones de control u operativos para el cumplimiento de los fallos de cerros orientales realizadas</t>
  </si>
  <si>
    <t>Se realizaron 4 operativos de inspección, vigilancia y control para dar cumplimiento a los fallos de cerros orientales.</t>
  </si>
  <si>
    <t>Se realizaron 27 operativos en la zona de influencia de la localidad referente al proteccion de los cerros orienttales y proteccion de medio ambiente en cumplimiento a lo establecido por ley</t>
  </si>
  <si>
    <t>Se realizaron 34 operativos en la zona de influencia de la localidad referente a la proteccion de los cerros orientales y protección del medio ambiente, en cumplimiento a lo establecido por ley.</t>
  </si>
  <si>
    <t>se realizaron 14 operativos en la zona de influencia  actividad economica cumplimiento a lo establecido por ley</t>
  </si>
  <si>
    <t>Se realizaron 79 operativos en la zona de influencia de la localidad referente a la proteccion de los cerros orientales y protección del medio ambiente, en cumplimiento a lo establecido por ley.</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</si>
  <si>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</si>
  <si>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</si>
  <si>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</si>
  <si>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</si>
  <si>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</si>
  <si>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</si>
  <si>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</si>
  <si>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</si>
  <si>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</si>
  <si>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</si>
  <si>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</si>
  <si>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</si>
  <si>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</si>
  <si>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Implementación del Sistema de Gestión Ambiental en un porcentaje de 58%, resultados obtenidos de la inspección ambiental realizada el 20  de mayo de 2021, empleando el formato: PLE-PIN-F012 Formato inspecciones ambientales para verificación de implementación del plan institucional de gestión ambiental.</t>
  </si>
  <si>
    <t> Reporte de gestión ambiental OAP</t>
  </si>
  <si>
    <t xml:space="preserve">Implementación del Sistema de Gestión Ambiental en un porcentaje de 58%, resultados obtenidos de la inspección ambiental realizada el 20  de mayo de 2021, empleando el formato: PLE-PIN-F012 Formato inspecciones ambientales para verificación de implementación del plan institucional de gestión ambiental. La meta presenta un avance acumulado del 36,25% para la vigencia. </t>
  </si>
  <si>
    <t>MT 2. Mantener el 100% de las acciones de mejora asignadas al proceso/Alcaldía con relación a planes de mejoramiento interno documentadas y vigentes</t>
  </si>
  <si>
    <t>Acciones correctivas documentadas y vigentes</t>
  </si>
  <si>
    <t>1-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</si>
  <si>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</si>
  <si>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</si>
  <si>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</si>
  <si>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</si>
  <si>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</si>
  <si>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La localidad tiene 6 acciones de mejora, de las cuales no se presentan vencimientos</t>
  </si>
  <si>
    <t>La localidad tiene 6 acciones de las cuales 1 presenta vencimiento. El porcentaje que muestra el avance en el cierre o cumplimiento de acciones vencidas frente a las acciones asignadas en aplicativo MIMEC para los planes de mejora en ejecución.</t>
  </si>
  <si>
    <t>Reporte de acciones de mejora MIMEC.</t>
  </si>
  <si>
    <t>La localidad tiene 5 acciones vigentes las cuales se estan trabajando en la actualidad y no presentan vencimientos.</t>
  </si>
  <si>
    <t>Reporte de acciones de mejora MIMEC, soporte alcaldia</t>
  </si>
  <si>
    <t>REPORTE DE MIMEC, pantallazos</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</si>
  <si>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</si>
  <si>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</si>
  <si>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</si>
  <si>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</si>
  <si>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</si>
  <si>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</si>
  <si>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</si>
  <si>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</si>
  <si>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</si>
  <si>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La Alcaldía Local San Cristobal ha cumplido con 111 de los 115 requisitos de publicación de información en su página web, de acuerdo con lo previsto en la Ley 1712 de 2014, según lo informado por la Oficina Asesora de Comunicaciones de la SDG mediante memorando No. 20211400241773, lo que representa un avance del 96,52% para el II Trimestre de 2021</t>
  </si>
  <si>
    <t>http://www.sancristobal.gov.co/tabla_archivos/107-registros-publicaciones</t>
  </si>
  <si>
    <t>La Alcaldía Local San Cristobal ha cumplido con 113 de los 115 requisitos de publicación de información en su página web, de acuerdo con lo previsto en la Ley 1712 de 2014, lo que representa un avance del 98,26% para el III Trimestre de 2021.</t>
  </si>
  <si>
    <t>EXCEL MATRIZ DE CUMPLIMIEENTO  http://www.sancristobal.gov.co/tabla_archivos/107-registros-publicaciones</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</si>
  <si>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</si>
  <si>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</si>
  <si>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</si>
  <si>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</si>
  <si>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</si>
  <si>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</si>
  <si>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La alcaldía local de San Cristobal asistió a la capacitación brindada a los promotores de mejora, en la que se brindaron lineamientos sobre la gestión de riesgos, planes de mejora, planeación institucional y PAAC.</t>
  </si>
  <si>
    <t xml:space="preserve"> Registro de asistencia Teams. </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</si>
  <si>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</si>
  <si>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</si>
  <si>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</si>
  <si>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</si>
  <si>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</si>
  <si>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</si>
  <si>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</si>
  <si>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ciudadanía</t>
  </si>
  <si>
    <t xml:space="preserve">Reporte Aplicativo CRONOS </t>
  </si>
  <si>
    <t>Responsable del Reporte: Subsecretaria de Gestión Institucional - Grupo Oficina de atención a la Ciudadanía</t>
  </si>
  <si>
    <t xml:space="preserve">Se han atendido 13.461 requerimientos ciudadanos del periodo 2017 a 2020. </t>
  </si>
  <si>
    <t>Reporte CRONOS</t>
  </si>
  <si>
    <t xml:space="preserve">La Localidad de San Cristóbal ha atendido 13.761 requerimientos ciudadanos, de los 13.865 recibidos, lo que representa un 99,2% de gestión frente a la meta prevista. </t>
  </si>
  <si>
    <t>Reporte de atención de requerimientos ciudadanos Subsecretaría de Gestión Institucional</t>
  </si>
  <si>
    <t>La localidad de San Cristobal ha atendido 918 requerimientos ciudadanos, de los 945 recibidos, lo que representan un avance acumulado del 97,14% de gestión frente a la meta prevista.</t>
  </si>
  <si>
    <t>Reporte de requerimientos atendidos Subsecretaría de Gestión Institucional</t>
  </si>
  <si>
    <t>Total metas transversales (20%)</t>
  </si>
  <si>
    <t xml:space="preserve">Total plan de gestión </t>
  </si>
  <si>
    <r>
      <t xml:space="preserve">ALCALDÍA LOCAL DE </t>
    </r>
    <r>
      <rPr>
        <b/>
        <u/>
        <sz val="11"/>
        <color theme="1"/>
        <rFont val="Calibri Light"/>
        <family val="2"/>
        <scheme val="major"/>
      </rPr>
      <t>SAN CRISTOBAL</t>
    </r>
  </si>
  <si>
    <t>Con el fin de dar cumplimiento a la meta y a las iniciativas priorizadas en el año 2020, para la vigencia 2021, se adelantaron procesos precontractuales y contractuales, por medio de los cuales cada iniciativa quedó con recurso comprometido para su materialización para un total de 123 iniciativas. Se anexa informe con corte al 10 de diciembre en el que se evidencian estos procesos, es pertinente actualizar la información sobre los que estaban en etapa precontractual, entre ellos el Convenio de Cooperación Internacional, el cual fue finalmente suscrito.</t>
  </si>
  <si>
    <t>Las obligaciones por pagar vigencia 2020 constituidas a 2021 corresponden a $25.644.632, de los cuales se trasladaron $1.167.663.412, quedando un disponible de $24.476.968.890. Después de liberaciones para este trimestre los compromisos de Obligaciones por pagar 2020 ascienden a $24.448.948.722   y a 31 de diciembre se realizaron giros por valor de $19.322.985.297 De acuerdo con lo anterior, se evidencia que se ha girado el 79,03% de los compromisos</t>
  </si>
  <si>
    <t>Las obligaciones por pagar vigencia 2020 constituidas a 2021 corresponden a $25.644.632, de los cuales se trasladaron $1.167.663.412, quedando un disponible de $24.476.968.890. Después de liberaciones para este trimestre los compromisos de Obligaciones por pagar 2020 ascienden a $24.448.948.722   y a 31 de diciembre se realizaron giros por valor de $19.322.985.297 De acuerdo con lo anterior, se evidencia que se ha girado el 79,03% de los compromisos.</t>
  </si>
  <si>
    <t>Las Obligaciones por pagar correspondientes a otras vigencias, se constituyeron por valor de $13.495.506.393. Después de liberaciones de saldos, para el cuarto trimestre los compromisos ascienden a $13.315.114.169, de los cuales se han girado $8.569.526.470 ,De acuerdo con lo anterior se evidencia que se han girado el 64,36% de los recursos</t>
  </si>
  <si>
    <t xml:space="preserve">La Alcaldía Local de San Cristobal efectuó giros por valor de $38.293.306.610 del presupuesto total disponible de inversión directa de la vigencia, lo que representa una ejecución del 55,85% para la vigencia. </t>
  </si>
  <si>
    <t xml:space="preserve">En el IV trimestre de 2021, la Alcaldía Local de San Cristobal impulsó procesalmente 7650 expedientes a cargo de las inspecciones de policía, lo que representa un resultado del 100% para el periodo. </t>
  </si>
  <si>
    <t xml:space="preserve">La alcaldía local de San Cristóbal impulsó procesalmente 23.913 expedientes a cargo de las inspecciones de policía, lo que representa un resultado de 100% para la meta de la vigencia. </t>
  </si>
  <si>
    <t xml:space="preserve">En el IV trimestre de 2021, la Alcaldía Local de San Cristobal profirió 2200 fallos en primera instancia sobre los expedientes a cargo de las inspecciones de policía, lo que representa un resultado del 100% para el periodo. </t>
  </si>
  <si>
    <t>La alcaldía local de San Cristóbal profirió 4.762 fallos en primera instancia sobre los expedientes a cargo de las inspecciones de policía, lo que representa un resultado acumulado del 100%.</t>
  </si>
  <si>
    <t xml:space="preserve">La Alcaldía Local de San Cristobal logró terminar 71 actuaciones administrativas activas, lo que representa un resultado del 100% para el periodo.
Se trabajo en equipo para poder sacar este tema en conjunto con las metas trazadas </t>
  </si>
  <si>
    <t xml:space="preserve">La Alcaldía Local de San Cristobal terminó 39 actuaciones administrativas en primera instancia para el IV trimestre de 2021, lo que representa un resultado del 40,21% para el periodo. Se recomienda realizar un análisis de causas y emprender acciones para mejorar los resultados.
Se trabajo en equipo para poder sacar este tema en conjunto con las metas trazadas </t>
  </si>
  <si>
    <t>La alcaldía local de San Cristóbal terminó 156 actuaciones administrativas en primera instancia, lo que representa un resultado acumulado del 44,96%.</t>
  </si>
  <si>
    <t>se realizaron 8 operativos en la zona de influencia localidad referente al  actividad economica cumplimiento a lo establecido por ley</t>
  </si>
  <si>
    <t>se realizaron 26 operativos en la zona de influencia  actividad economica cumplimiento a lo establecido por ley</t>
  </si>
  <si>
    <t>se realizaron 2 operativos en la zona de influencia  actividad economica cumplimiento a lo establecido por ley</t>
  </si>
  <si>
    <t>Implementación del Sistema de Gestión Ambiental en un porcentaje de 91%, resultados obtenidos de la inspección ambiental realizada el 22 de noviembre de 2021, empleando el formato: PLE-PIN-F012 Formato inspecciones ambientales para verificación de implementación del plan institucional de gestión ambiental.</t>
  </si>
  <si>
    <t xml:space="preserve">La Alcaldía Local de San Cristóbal terminó 78 actuaciones administrativas activas cumpliendo la meta establecida.  </t>
  </si>
  <si>
    <t>Reporte de gestión ambiental OAP</t>
  </si>
  <si>
    <t>De las 8 acciones abiertas, la localidad tiene 0 acciones vencidas, lo que representa una ejecución de la meta del 100%</t>
  </si>
  <si>
    <t>La acaldía local cumplió con la publicación en su página web de 112 requisitos de información , de acuerdo con lo dispuesto por la Ley 1712 de 2014.</t>
  </si>
  <si>
    <t>La acaldía local cumplió con la publicación en su página web de 112 requisitos de información , de acuerdo con lo dispuesto por la Ley 1712 de 2014. La meta alcanzó un resultado acumulado del 97,39%</t>
  </si>
  <si>
    <t>El proceso participó en las reuniones y capacitaciones brindadas para la mejora del sistema de gestión institucional</t>
  </si>
  <si>
    <t>Soportes de reunión</t>
  </si>
  <si>
    <t xml:space="preserve">La alcaldía local dio respuesta a 945 requerimientos ciudadanos, dando cumplimiento al 100% de la meta programada. </t>
  </si>
  <si>
    <r>
      <t xml:space="preserve">1. Cumplir el </t>
    </r>
    <r>
      <rPr>
        <b/>
        <sz val="11"/>
        <color indexed="8"/>
        <rFont val="Calibri Light"/>
        <family val="2"/>
        <scheme val="major"/>
      </rPr>
      <t>10%</t>
    </r>
    <r>
      <rPr>
        <sz val="11"/>
        <color indexed="8"/>
        <rFont val="Calibri Light"/>
        <family val="2"/>
        <scheme val="major"/>
      </rPr>
      <t xml:space="preserve"> de las metas del Plan de Desarrollo Local (metas entregadas)</t>
    </r>
  </si>
  <si>
    <r>
      <t xml:space="preserve">2. Incrementar en </t>
    </r>
    <r>
      <rPr>
        <b/>
        <sz val="11"/>
        <color indexed="8"/>
        <rFont val="Calibri Light"/>
        <family val="2"/>
        <scheme val="major"/>
      </rPr>
      <t xml:space="preserve">15% </t>
    </r>
    <r>
      <rPr>
        <sz val="11"/>
        <color indexed="8"/>
        <rFont val="Calibri Light"/>
        <family val="2"/>
        <scheme val="major"/>
      </rPr>
      <t>la participación efectiva la ciudadanía  votantes) en los ejercicios de presupuestos participativos Fase II con respecto al año anterior</t>
    </r>
  </si>
  <si>
    <r>
      <t xml:space="preserve">3. Lograr que el </t>
    </r>
    <r>
      <rPr>
        <b/>
        <sz val="11"/>
        <rFont val="Calibri Light"/>
        <family val="2"/>
        <scheme val="major"/>
      </rPr>
      <t xml:space="preserve">100% </t>
    </r>
    <r>
      <rPr>
        <sz val="11"/>
        <rFont val="Calibri Light"/>
        <family val="2"/>
        <scheme val="major"/>
      </rPr>
      <t xml:space="preserve"> de las propuestas ganadoras de  presupuestos participativos (Fase II) cuenten con todos los recursos comprometidos en la vigencia.</t>
    </r>
  </si>
  <si>
    <r>
      <t xml:space="preserve">4. Girar mínimo el </t>
    </r>
    <r>
      <rPr>
        <b/>
        <sz val="11"/>
        <color indexed="8"/>
        <rFont val="Calibri Light"/>
        <family val="2"/>
        <scheme val="major"/>
      </rPr>
      <t>60%</t>
    </r>
    <r>
      <rPr>
        <sz val="11"/>
        <color indexed="8"/>
        <rFont val="Calibri Light"/>
        <family val="2"/>
        <scheme val="major"/>
      </rPr>
      <t xml:space="preserve"> del presupuesto comprometido constituido como obligaciones por pagar de la vigencia 2020</t>
    </r>
  </si>
  <si>
    <r>
      <t>5. Girar mínimo el </t>
    </r>
    <r>
      <rPr>
        <b/>
        <sz val="11"/>
        <color indexed="8"/>
        <rFont val="Calibri Light"/>
        <family val="2"/>
        <scheme val="major"/>
      </rPr>
      <t xml:space="preserve"> 60% </t>
    </r>
    <r>
      <rPr>
        <sz val="11"/>
        <color indexed="8"/>
        <rFont val="Calibri Light"/>
        <family val="2"/>
        <scheme val="major"/>
      </rPr>
      <t>del presupuesto comprometido constituido como obligaciones por pagar de la vigencia 2019 y anteriores</t>
    </r>
  </si>
  <si>
    <r>
      <t xml:space="preserve">6. Comprometer mínimo el </t>
    </r>
    <r>
      <rPr>
        <b/>
        <sz val="11"/>
        <color indexed="8"/>
        <rFont val="Calibri Light"/>
        <family val="2"/>
        <scheme val="major"/>
      </rPr>
      <t>25%</t>
    </r>
    <r>
      <rPr>
        <sz val="11"/>
        <color indexed="8"/>
        <rFont val="Calibri Light"/>
        <family val="2"/>
        <scheme val="major"/>
      </rPr>
      <t xml:space="preserve"> al 30 de junio y el </t>
    </r>
    <r>
      <rPr>
        <b/>
        <sz val="11"/>
        <color indexed="8"/>
        <rFont val="Calibri Light"/>
        <family val="2"/>
        <scheme val="major"/>
      </rPr>
      <t>95%</t>
    </r>
    <r>
      <rPr>
        <sz val="11"/>
        <color indexed="8"/>
        <rFont val="Calibri Light"/>
        <family val="2"/>
        <scheme val="major"/>
      </rPr>
      <t xml:space="preserve"> al 31 de diciembre del presupuesto de inversión directa de la vigencia 2021</t>
    </r>
  </si>
  <si>
    <r>
      <t xml:space="preserve">7. Girar mínimo el </t>
    </r>
    <r>
      <rPr>
        <b/>
        <sz val="11"/>
        <color indexed="8"/>
        <rFont val="Calibri Light"/>
        <family val="2"/>
        <scheme val="major"/>
      </rPr>
      <t>40% </t>
    </r>
    <r>
      <rPr>
        <sz val="11"/>
        <color indexed="8"/>
        <rFont val="Calibri Light"/>
        <family val="2"/>
        <scheme val="major"/>
      </rPr>
      <t>del presupuesto total  disponible de inversión directa de la vigencia</t>
    </r>
  </si>
  <si>
    <r>
      <t xml:space="preserve">8. Registrar en el sistema SIPSE Local, el </t>
    </r>
    <r>
      <rPr>
        <b/>
        <sz val="11"/>
        <color indexed="8"/>
        <rFont val="Calibri Light"/>
        <family val="2"/>
        <scheme val="major"/>
      </rPr>
      <t>95%</t>
    </r>
    <r>
      <rPr>
        <sz val="11"/>
        <color indexed="8"/>
        <rFont val="Calibri Light"/>
        <family val="2"/>
        <scheme val="major"/>
      </rPr>
      <t xml:space="preserve"> de los contratos publicados en la plataforma SECOP I y II de la vigencia. </t>
    </r>
  </si>
  <si>
    <r>
      <t xml:space="preserve">9. Lograr que el </t>
    </r>
    <r>
      <rPr>
        <b/>
        <sz val="11"/>
        <color indexed="8"/>
        <rFont val="Calibri Light"/>
        <family val="2"/>
        <scheme val="major"/>
      </rPr>
      <t>100%</t>
    </r>
    <r>
      <rPr>
        <sz val="11"/>
        <color indexed="8"/>
        <rFont val="Calibri Light"/>
        <family val="2"/>
        <scheme val="major"/>
      </rPr>
      <t xml:space="preserve"> de los contratos celebrados se encuentren en estado ejecución dentro del sistema SIPSE Local. </t>
    </r>
  </si>
  <si>
    <r>
      <t xml:space="preserve">10. Registrar y actualizar al </t>
    </r>
    <r>
      <rPr>
        <b/>
        <sz val="11"/>
        <color indexed="8"/>
        <rFont val="Calibri Light"/>
        <family val="2"/>
        <scheme val="major"/>
      </rPr>
      <t>95%</t>
    </r>
    <r>
      <rPr>
        <sz val="11"/>
        <color indexed="8"/>
        <rFont val="Calibri Light"/>
        <family val="2"/>
        <scheme val="major"/>
      </rPr>
      <t xml:space="preserve"> la información en los módulos y funcionalidades en producción de SIPSE Local de la vigencia (Módulo de proyectos-Banco de Iniciativas, Módulo de Contratación y Financiero)</t>
    </r>
  </si>
  <si>
    <r>
      <t xml:space="preserve">11. Impulsar procesalmente (avocar, rechazar, enviar al competente y todo lo que derive del desarrollo de la actuación), </t>
    </r>
    <r>
      <rPr>
        <b/>
        <sz val="11"/>
        <color indexed="8"/>
        <rFont val="Calibri Light"/>
        <family val="2"/>
        <scheme val="major"/>
      </rPr>
      <t>6.144</t>
    </r>
    <r>
      <rPr>
        <sz val="11"/>
        <color indexed="8"/>
        <rFont val="Calibri Light"/>
        <family val="2"/>
        <scheme val="major"/>
      </rPr>
      <t xml:space="preserve"> expedientes a cargo de las inspecciones de policía.</t>
    </r>
  </si>
  <si>
    <r>
      <t xml:space="preserve">12. Proferir </t>
    </r>
    <r>
      <rPr>
        <b/>
        <sz val="11"/>
        <color indexed="8"/>
        <rFont val="Calibri Light"/>
        <family val="2"/>
        <scheme val="major"/>
      </rPr>
      <t>3.600</t>
    </r>
    <r>
      <rPr>
        <sz val="11"/>
        <color indexed="8"/>
        <rFont val="Calibri Light"/>
        <family val="2"/>
        <scheme val="major"/>
      </rPr>
      <t xml:space="preserve"> de fallos en primera instancia sobre los expedientes a cargo de las inspecciones de policía</t>
    </r>
  </si>
  <si>
    <r>
      <t xml:space="preserve">13. Terminar (archivar), </t>
    </r>
    <r>
      <rPr>
        <b/>
        <sz val="11"/>
        <color indexed="8"/>
        <rFont val="Calibri Light"/>
        <family val="2"/>
        <scheme val="major"/>
      </rPr>
      <t xml:space="preserve">66 </t>
    </r>
    <r>
      <rPr>
        <sz val="11"/>
        <color indexed="8"/>
        <rFont val="Calibri Light"/>
        <family val="2"/>
        <scheme val="major"/>
      </rPr>
      <t>actuaciones administrativas activas</t>
    </r>
  </si>
  <si>
    <r>
      <t xml:space="preserve">14. Terminar </t>
    </r>
    <r>
      <rPr>
        <b/>
        <sz val="11"/>
        <color indexed="8"/>
        <rFont val="Calibri Light"/>
        <family val="2"/>
        <scheme val="major"/>
      </rPr>
      <t>347</t>
    </r>
    <r>
      <rPr>
        <sz val="11"/>
        <color indexed="8"/>
        <rFont val="Calibri Light"/>
        <family val="2"/>
        <scheme val="major"/>
      </rPr>
      <t xml:space="preserve"> actuaciones administrativas en primera instancia</t>
    </r>
  </si>
  <si>
    <r>
      <t xml:space="preserve">15. Realizar </t>
    </r>
    <r>
      <rPr>
        <b/>
        <sz val="11"/>
        <color indexed="8"/>
        <rFont val="Calibri Light"/>
        <family val="2"/>
        <scheme val="major"/>
      </rPr>
      <t>100</t>
    </r>
    <r>
      <rPr>
        <sz val="11"/>
        <color indexed="8"/>
        <rFont val="Calibri Light"/>
        <family val="2"/>
        <scheme val="major"/>
      </rPr>
      <t xml:space="preserve"> operativos de inspección, vigilancia y control en materia de integridad del espacio público</t>
    </r>
  </si>
  <si>
    <r>
      <t xml:space="preserve">16. Realizar </t>
    </r>
    <r>
      <rPr>
        <b/>
        <sz val="11"/>
        <color indexed="8"/>
        <rFont val="Calibri Light"/>
        <family val="2"/>
        <scheme val="major"/>
      </rPr>
      <t>90</t>
    </r>
    <r>
      <rPr>
        <sz val="11"/>
        <color indexed="8"/>
        <rFont val="Calibri Light"/>
        <family val="2"/>
        <scheme val="major"/>
      </rPr>
      <t xml:space="preserve"> operativos de inspección, vigilancia y control en materia de actividad económica </t>
    </r>
  </si>
  <si>
    <r>
      <t xml:space="preserve">17. Realizar </t>
    </r>
    <r>
      <rPr>
        <b/>
        <sz val="11"/>
        <color indexed="8"/>
        <rFont val="Calibri Light"/>
        <family val="2"/>
        <scheme val="major"/>
      </rPr>
      <t>34</t>
    </r>
    <r>
      <rPr>
        <sz val="11"/>
        <color indexed="8"/>
        <rFont val="Calibri Light"/>
        <family val="2"/>
        <scheme val="major"/>
      </rPr>
      <t xml:space="preserve"> operativos de inspección, vigilancia y control en materia de obras y urbanismo </t>
    </r>
  </si>
  <si>
    <r>
      <t xml:space="preserve">18. Realizar </t>
    </r>
    <r>
      <rPr>
        <b/>
        <sz val="11"/>
        <color indexed="8"/>
        <rFont val="Calibri Light"/>
        <family val="2"/>
        <scheme val="major"/>
      </rPr>
      <t>44</t>
    </r>
    <r>
      <rPr>
        <sz val="11"/>
        <color indexed="8"/>
        <rFont val="Calibri Light"/>
        <family val="2"/>
        <scheme val="major"/>
      </rPr>
      <t xml:space="preserve"> operativos de inspección, vigilancia y control para dar cumplimiento a los fallos de cerros orientales.</t>
    </r>
  </si>
  <si>
    <t>Reporte SGI</t>
  </si>
  <si>
    <t>De acuerdo al reporte remitido por la DGDL, se puede evidenciar un avance del 90,75% en contratos de secop registrados en sipse para la alcaldia local de San Crsitóbal. La ALSC a la fecha de corte de los 530 contratos registrados en SECOP tiene en SIPSE LOCAL 481.</t>
  </si>
  <si>
    <t>La meta presenta un resultado acumulado del 95,83%.</t>
  </si>
  <si>
    <t>Conforme al reporte remitido por la DGDL de la SDG con fecha de corte del 31 de diciembre de 2021, se encuentra que la ALSC tiene 460 contratos en ejecución de los 481 registrados. Cabe señalar que en los casos de los contratos que aún no están en ejecución es porque a la fecha del reporte estaban para expedir RP, cargue póliza y algunos en espera de la firma de acta de inicio por parte del contratista y ordenador del gasto.</t>
  </si>
  <si>
    <t>La meta presenta un resultado acumulado del 96,91%.</t>
  </si>
  <si>
    <t>Los proyectos de inversión local registrados en SEGPLAN se encuentran registrados oportunamente en SIPSE, así mismo, la información presupuestal producto de CDP's y RP's generados en BOGDATA se registra a conformidad según proceso y/o contrato. La meta presenta un resultado acumulado del 100% respecto a lo programado.</t>
  </si>
  <si>
    <t>28 de enero de 2022</t>
  </si>
  <si>
    <t>Para el cuarto trimestre de la vigencia 2021, el plan de gestión de la Alcaldía Local alcanzó un nivel de desempeño del 90,19% de acuerdo con lo programado, y del 96,38% acumulado para la vigencia.</t>
  </si>
  <si>
    <t>El avance de la meta corresponde al valor reportado por la Dirección para la Gestión del Desarrollo Local a partir de la información publicada por la Secretaría Distrital de Planeación en su página web a través de la Matriz Unificada de Seguimiento a la Inversión MUSI con corte a 31 de diciembre de 2021.</t>
  </si>
  <si>
    <t>Se incluye el reporte definitivo de la meta No. 1 "Cumplir el 10% de las metas del Plan de Desarrollo Local (metas entregadas)", a partir de la información reportada por la Dirección para la Gestión del Desarrollo Local proveniente de la MUSI publicada por la Secretaría Distrital de Planeación. Para el cuarto trimestre de la vigencia 2021, el plan de gestión de la Alcaldía Local alcanzó un nivel de desempeño del 90,19% de acuerdo con lo programado, y del 96,38% acumulado para la vigencia.</t>
  </si>
  <si>
    <t>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</si>
</sst>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19" x14ac:knownFonts="1">
    <font>
      <sz val="11"/>
      <color theme="1"/>
      <name val="Calibri"/>
      <family val="2"/>
      <scheme val="minor"/>
    </font>
    <font>
      <sz val="11"/>
      <color indexed="8"/>
      <name val="Calibri Light"/>
      <family val="2"/>
    </font>
    <font>
      <b/>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b/>
      <sz val="11"/>
      <color rgb="FF0070C0"/>
      <name val="Calibri Light"/>
      <family val="2"/>
      <scheme val="major"/>
    </font>
    <font>
      <sz val="11"/>
      <color rgb="FF000000"/>
      <name val="Calibri Light"/>
      <family val="2"/>
      <scheme val="major"/>
    </font>
    <font>
      <b/>
      <u/>
      <sz val="11"/>
      <color theme="1"/>
      <name val="Calibri Light"/>
      <family val="2"/>
      <scheme val="major"/>
    </font>
    <font>
      <b/>
      <sz val="11"/>
      <color indexed="8"/>
      <name val="Calibri Light"/>
      <family val="2"/>
      <scheme val="major"/>
    </font>
    <font>
      <sz val="11"/>
      <color indexed="8"/>
      <name val="Calibri Light"/>
      <family val="2"/>
      <scheme val="major"/>
    </font>
    <font>
      <b/>
      <sz val="11"/>
      <name val="Calibri Light"/>
      <family val="2"/>
      <scheme val="major"/>
    </font>
  </fonts>
  <fills count="12">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FFFFFF"/>
        <bgColor rgb="FF000000"/>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41" fontId="3" fillId="0" borderId="0" applyFont="0" applyFill="0" applyBorder="0" applyAlignment="0" applyProtection="0"/>
    <xf numFmtId="9" fontId="3" fillId="0" borderId="0" applyFont="0" applyFill="0" applyBorder="0" applyAlignment="0" applyProtection="0"/>
  </cellStyleXfs>
  <cellXfs count="169">
    <xf numFmtId="0" fontId="0" fillId="0" borderId="0" xfId="0"/>
    <xf numFmtId="0" fontId="4" fillId="0" borderId="0" xfId="0" applyFont="1" applyAlignment="1" applyProtection="1">
      <alignment wrapText="1"/>
      <protection hidden="1"/>
    </xf>
    <xf numFmtId="0" fontId="4" fillId="0" borderId="0" xfId="0" applyFont="1" applyAlignment="1" applyProtection="1">
      <alignment vertical="center" wrapText="1"/>
      <protection hidden="1"/>
    </xf>
    <xf numFmtId="0" fontId="5" fillId="2" borderId="1" xfId="0" applyFont="1" applyFill="1" applyBorder="1" applyAlignment="1" applyProtection="1">
      <alignment wrapText="1"/>
      <protection hidden="1"/>
    </xf>
    <xf numFmtId="10" fontId="4" fillId="0" borderId="1" xfId="2" applyNumberFormat="1" applyFont="1" applyBorder="1" applyAlignment="1" applyProtection="1">
      <alignment horizontal="right" vertical="top" wrapText="1"/>
      <protection hidden="1"/>
    </xf>
    <xf numFmtId="10" fontId="4" fillId="0" borderId="1" xfId="0" applyNumberFormat="1" applyFont="1" applyBorder="1" applyAlignment="1" applyProtection="1">
      <alignment horizontal="left" vertical="top" wrapText="1"/>
      <protection hidden="1"/>
    </xf>
    <xf numFmtId="9" fontId="4" fillId="0" borderId="1" xfId="0" applyNumberFormat="1" applyFont="1" applyBorder="1" applyAlignment="1" applyProtection="1">
      <alignment horizontal="left" vertical="top" wrapText="1"/>
      <protection hidden="1"/>
    </xf>
    <xf numFmtId="9" fontId="4" fillId="0" borderId="1" xfId="2" applyFont="1" applyBorder="1" applyAlignment="1" applyProtection="1">
      <alignment horizontal="left" vertical="top" wrapText="1"/>
      <protection hidden="1"/>
    </xf>
    <xf numFmtId="0" fontId="6" fillId="0" borderId="1" xfId="0" applyFont="1" applyBorder="1" applyAlignment="1" applyProtection="1">
      <alignment horizontal="left" vertical="top" wrapText="1"/>
      <protection hidden="1"/>
    </xf>
    <xf numFmtId="10" fontId="4" fillId="0" borderId="1" xfId="2" applyNumberFormat="1" applyFont="1" applyFill="1" applyBorder="1" applyAlignment="1" applyProtection="1">
      <alignment horizontal="right" vertical="top" wrapText="1"/>
      <protection hidden="1"/>
    </xf>
    <xf numFmtId="41" fontId="4" fillId="0" borderId="1" xfId="1" applyFont="1" applyFill="1" applyBorder="1" applyAlignment="1" applyProtection="1">
      <alignment horizontal="left" vertical="top" wrapText="1"/>
      <protection hidden="1"/>
    </xf>
    <xf numFmtId="41" fontId="4" fillId="0" borderId="1" xfId="0" applyNumberFormat="1" applyFont="1" applyBorder="1" applyAlignment="1" applyProtection="1">
      <alignment horizontal="left" vertical="top" wrapText="1"/>
      <protection hidden="1"/>
    </xf>
    <xf numFmtId="0" fontId="4" fillId="0" borderId="1" xfId="0" applyFont="1" applyBorder="1" applyAlignment="1" applyProtection="1">
      <alignment horizontal="right" vertical="top" wrapText="1"/>
      <protection hidden="1"/>
    </xf>
    <xf numFmtId="0" fontId="7" fillId="2" borderId="1" xfId="0" applyFont="1" applyFill="1" applyBorder="1" applyAlignment="1" applyProtection="1">
      <alignment wrapText="1"/>
      <protection hidden="1"/>
    </xf>
    <xf numFmtId="0" fontId="9" fillId="0" borderId="1" xfId="0" applyFont="1" applyBorder="1" applyAlignment="1" applyProtection="1">
      <alignment horizontal="left" vertical="top" wrapText="1"/>
      <protection hidden="1"/>
    </xf>
    <xf numFmtId="9" fontId="9" fillId="0" borderId="1" xfId="0" applyNumberFormat="1" applyFont="1" applyBorder="1" applyAlignment="1" applyProtection="1">
      <alignment horizontal="right" vertical="top" wrapText="1"/>
      <protection hidden="1"/>
    </xf>
    <xf numFmtId="0" fontId="9" fillId="3" borderId="1" xfId="0" applyFont="1" applyFill="1" applyBorder="1" applyAlignment="1" applyProtection="1">
      <alignment horizontal="left" vertical="top" wrapText="1"/>
      <protection hidden="1"/>
    </xf>
    <xf numFmtId="9" fontId="9" fillId="3" borderId="1" xfId="0" applyNumberFormat="1" applyFont="1" applyFill="1" applyBorder="1" applyAlignment="1" applyProtection="1">
      <alignment horizontal="right" vertical="top" wrapText="1"/>
      <protection hidden="1"/>
    </xf>
    <xf numFmtId="9" fontId="9" fillId="3" borderId="1" xfId="2" applyFont="1" applyFill="1" applyBorder="1" applyAlignment="1" applyProtection="1">
      <alignment horizontal="right" vertical="top" wrapText="1"/>
      <protection hidden="1"/>
    </xf>
    <xf numFmtId="0" fontId="10" fillId="2" borderId="1" xfId="0" applyFont="1" applyFill="1" applyBorder="1" applyAlignment="1" applyProtection="1">
      <alignment wrapText="1"/>
      <protection hidden="1"/>
    </xf>
    <xf numFmtId="9" fontId="10" fillId="2" borderId="1" xfId="2" applyFont="1" applyFill="1" applyBorder="1" applyAlignment="1" applyProtection="1">
      <alignment wrapText="1"/>
      <protection hidden="1"/>
    </xf>
    <xf numFmtId="9" fontId="10" fillId="2" borderId="1" xfId="0" applyNumberFormat="1" applyFont="1" applyFill="1" applyBorder="1" applyAlignment="1" applyProtection="1">
      <alignment wrapText="1"/>
      <protection hidden="1"/>
    </xf>
    <xf numFmtId="0" fontId="11" fillId="4" borderId="1" xfId="0" applyFont="1" applyFill="1" applyBorder="1" applyAlignment="1" applyProtection="1">
      <alignment wrapText="1"/>
      <protection hidden="1"/>
    </xf>
    <xf numFmtId="0" fontId="12" fillId="4" borderId="1" xfId="0" applyFont="1" applyFill="1" applyBorder="1" applyAlignment="1" applyProtection="1">
      <alignment wrapText="1"/>
      <protection hidden="1"/>
    </xf>
    <xf numFmtId="9" fontId="12" fillId="4" borderId="1" xfId="2" applyFont="1" applyFill="1" applyBorder="1" applyAlignment="1" applyProtection="1">
      <alignment wrapText="1"/>
      <protection hidden="1"/>
    </xf>
    <xf numFmtId="9" fontId="11" fillId="4" borderId="1" xfId="2" applyFont="1" applyFill="1" applyBorder="1" applyAlignment="1" applyProtection="1">
      <alignment wrapText="1"/>
      <protection hidden="1"/>
    </xf>
    <xf numFmtId="0" fontId="5" fillId="5" borderId="1" xfId="0" applyFont="1" applyFill="1" applyBorder="1" applyAlignment="1" applyProtection="1">
      <alignment horizontal="center" vertical="center" wrapText="1"/>
      <protection hidden="1"/>
    </xf>
    <xf numFmtId="0" fontId="4" fillId="0" borderId="0" xfId="0" applyFont="1" applyAlignment="1" applyProtection="1">
      <alignment horizontal="left" vertical="top" wrapText="1"/>
      <protection hidden="1"/>
    </xf>
    <xf numFmtId="41" fontId="4" fillId="0" borderId="1" xfId="1" applyFont="1" applyFill="1" applyBorder="1" applyAlignment="1" applyProtection="1">
      <alignment vertical="top" wrapText="1"/>
      <protection hidden="1"/>
    </xf>
    <xf numFmtId="41" fontId="4" fillId="0" borderId="1" xfId="1" applyFont="1" applyBorder="1" applyAlignment="1" applyProtection="1">
      <alignment horizontal="left" vertical="top" wrapText="1"/>
      <protection hidden="1"/>
    </xf>
    <xf numFmtId="41" fontId="4" fillId="0" borderId="1" xfId="1" applyFont="1" applyBorder="1" applyAlignment="1" applyProtection="1">
      <alignment vertical="top" wrapText="1"/>
      <protection hidden="1"/>
    </xf>
    <xf numFmtId="0" fontId="7" fillId="0" borderId="0" xfId="0" applyFont="1" applyAlignment="1" applyProtection="1">
      <alignment wrapText="1"/>
      <protection hidden="1"/>
    </xf>
    <xf numFmtId="0" fontId="11" fillId="0" borderId="0" xfId="0" applyFont="1" applyAlignment="1" applyProtection="1">
      <alignment wrapText="1"/>
      <protection hidden="1"/>
    </xf>
    <xf numFmtId="0" fontId="4" fillId="0" borderId="0" xfId="0" applyFont="1" applyAlignment="1" applyProtection="1">
      <alignment horizontal="center" vertical="top" wrapText="1"/>
      <protection hidden="1"/>
    </xf>
    <xf numFmtId="9" fontId="4" fillId="0" borderId="1" xfId="0" applyNumberFormat="1" applyFont="1" applyBorder="1" applyAlignment="1" applyProtection="1">
      <alignment horizontal="center" vertical="top" wrapText="1"/>
      <protection hidden="1"/>
    </xf>
    <xf numFmtId="41" fontId="4" fillId="0" borderId="1" xfId="1" applyFont="1" applyFill="1" applyBorder="1" applyAlignment="1" applyProtection="1">
      <alignment horizontal="center" vertical="top" wrapText="1"/>
      <protection hidden="1"/>
    </xf>
    <xf numFmtId="41" fontId="4" fillId="0" borderId="1" xfId="1" applyFont="1" applyBorder="1" applyAlignment="1" applyProtection="1">
      <alignment horizontal="center" vertical="top" wrapText="1"/>
      <protection hidden="1"/>
    </xf>
    <xf numFmtId="9" fontId="8" fillId="2" borderId="1" xfId="2" applyFont="1" applyFill="1" applyBorder="1" applyAlignment="1" applyProtection="1">
      <alignment horizontal="center" vertical="top" wrapText="1"/>
      <protection hidden="1"/>
    </xf>
    <xf numFmtId="9" fontId="9" fillId="0" borderId="1" xfId="2" applyFont="1" applyBorder="1" applyAlignment="1" applyProtection="1">
      <alignment horizontal="center" vertical="top" wrapText="1"/>
      <protection hidden="1"/>
    </xf>
    <xf numFmtId="0" fontId="9" fillId="0" borderId="1" xfId="0" applyFont="1" applyBorder="1" applyAlignment="1" applyProtection="1">
      <alignment horizontal="center" vertical="top" wrapText="1"/>
      <protection hidden="1"/>
    </xf>
    <xf numFmtId="9" fontId="10" fillId="2" borderId="1" xfId="0" applyNumberFormat="1" applyFont="1" applyFill="1" applyBorder="1" applyAlignment="1" applyProtection="1">
      <alignment horizontal="center" vertical="top" wrapText="1"/>
      <protection hidden="1"/>
    </xf>
    <xf numFmtId="9" fontId="11" fillId="4" borderId="1" xfId="2" applyFont="1" applyFill="1" applyBorder="1" applyAlignment="1" applyProtection="1">
      <alignment horizontal="center" vertical="top" wrapText="1"/>
      <protection hidden="1"/>
    </xf>
    <xf numFmtId="10" fontId="4" fillId="0" borderId="1" xfId="0" applyNumberFormat="1" applyFont="1" applyBorder="1" applyAlignment="1" applyProtection="1">
      <alignment horizontal="center" vertical="top" wrapText="1"/>
      <protection hidden="1"/>
    </xf>
    <xf numFmtId="9" fontId="9" fillId="0" borderId="1" xfId="0" applyNumberFormat="1" applyFont="1" applyBorder="1" applyAlignment="1" applyProtection="1">
      <alignment horizontal="center" vertical="top" wrapText="1"/>
      <protection hidden="1"/>
    </xf>
    <xf numFmtId="10" fontId="9" fillId="0" borderId="1" xfId="0" applyNumberFormat="1" applyFont="1" applyBorder="1" applyAlignment="1" applyProtection="1">
      <alignment horizontal="center" vertical="top" wrapText="1"/>
      <protection hidden="1"/>
    </xf>
    <xf numFmtId="9" fontId="12" fillId="4" borderId="1" xfId="0" applyNumberFormat="1" applyFont="1" applyFill="1" applyBorder="1" applyAlignment="1" applyProtection="1">
      <alignment horizontal="center" vertical="top" wrapText="1"/>
      <protection hidden="1"/>
    </xf>
    <xf numFmtId="0" fontId="4" fillId="0" borderId="0" xfId="0" applyFont="1" applyAlignment="1" applyProtection="1">
      <alignment horizontal="justify" wrapText="1"/>
      <protection hidden="1"/>
    </xf>
    <xf numFmtId="0" fontId="4" fillId="0" borderId="0" xfId="0" applyFont="1" applyAlignment="1" applyProtection="1">
      <alignment horizontal="justify" vertical="center" wrapText="1"/>
      <protection hidden="1"/>
    </xf>
    <xf numFmtId="9" fontId="4" fillId="0" borderId="1" xfId="0" applyNumberFormat="1" applyFont="1" applyBorder="1" applyAlignment="1" applyProtection="1">
      <alignment horizontal="justify" vertical="top" wrapText="1"/>
      <protection hidden="1"/>
    </xf>
    <xf numFmtId="0" fontId="7" fillId="2" borderId="1" xfId="0" applyFont="1" applyFill="1" applyBorder="1" applyAlignment="1" applyProtection="1">
      <alignment horizontal="justify" wrapText="1"/>
      <protection hidden="1"/>
    </xf>
    <xf numFmtId="0" fontId="9" fillId="0" borderId="1" xfId="0" applyFont="1" applyBorder="1" applyAlignment="1" applyProtection="1">
      <alignment horizontal="justify" vertical="top" wrapText="1"/>
      <protection hidden="1"/>
    </xf>
    <xf numFmtId="0" fontId="11" fillId="4" borderId="1" xfId="0" applyFont="1" applyFill="1" applyBorder="1" applyAlignment="1" applyProtection="1">
      <alignment horizontal="justify" wrapText="1"/>
      <protection hidden="1"/>
    </xf>
    <xf numFmtId="0" fontId="4" fillId="0" borderId="1" xfId="0" applyFont="1" applyBorder="1" applyAlignment="1" applyProtection="1">
      <alignment horizontal="justify" vertical="top" wrapText="1"/>
      <protection hidden="1"/>
    </xf>
    <xf numFmtId="0" fontId="5" fillId="7" borderId="1" xfId="0" applyFont="1" applyFill="1" applyBorder="1" applyAlignment="1" applyProtection="1">
      <alignment horizontal="center" vertical="center"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justify" vertical="top" wrapText="1"/>
      <protection hidden="1"/>
    </xf>
    <xf numFmtId="9" fontId="5" fillId="2" borderId="1" xfId="2" applyFont="1" applyFill="1" applyBorder="1" applyAlignment="1" applyProtection="1">
      <alignment horizontal="center" vertical="top" wrapText="1"/>
      <protection hidden="1"/>
    </xf>
    <xf numFmtId="9" fontId="5" fillId="2" borderId="1" xfId="2" applyFont="1" applyFill="1" applyBorder="1" applyAlignment="1" applyProtection="1">
      <alignment vertical="top" wrapText="1"/>
      <protection hidden="1"/>
    </xf>
    <xf numFmtId="0" fontId="4" fillId="2" borderId="1" xfId="0" applyFont="1" applyFill="1" applyBorder="1" applyAlignment="1" applyProtection="1">
      <alignment vertical="top" wrapText="1"/>
      <protection hidden="1"/>
    </xf>
    <xf numFmtId="9" fontId="5" fillId="2" borderId="1" xfId="2" applyFont="1" applyFill="1" applyBorder="1" applyAlignment="1" applyProtection="1">
      <alignment horizontal="right" vertical="top" wrapText="1"/>
      <protection hidden="1"/>
    </xf>
    <xf numFmtId="0" fontId="4" fillId="2" borderId="1" xfId="0" applyFont="1" applyFill="1" applyBorder="1" applyAlignment="1" applyProtection="1">
      <alignment horizontal="justify" vertical="top" wrapText="1"/>
      <protection hidden="1"/>
    </xf>
    <xf numFmtId="9" fontId="13" fillId="2" borderId="1" xfId="0" applyNumberFormat="1" applyFont="1" applyFill="1" applyBorder="1" applyAlignment="1" applyProtection="1">
      <alignment vertical="top" wrapText="1"/>
      <protection hidden="1"/>
    </xf>
    <xf numFmtId="9" fontId="13" fillId="2" borderId="1" xfId="0" applyNumberFormat="1" applyFont="1" applyFill="1" applyBorder="1" applyAlignment="1" applyProtection="1">
      <alignment horizontal="center" vertical="top" wrapText="1"/>
      <protection hidden="1"/>
    </xf>
    <xf numFmtId="9" fontId="4" fillId="4" borderId="1" xfId="2" applyFont="1" applyFill="1" applyBorder="1" applyAlignment="1" applyProtection="1">
      <alignment vertical="top" wrapText="1"/>
      <protection hidden="1"/>
    </xf>
    <xf numFmtId="9" fontId="4" fillId="4" borderId="1" xfId="2" applyFont="1" applyFill="1" applyBorder="1" applyAlignment="1" applyProtection="1">
      <alignment horizontal="center" vertical="top" wrapText="1"/>
      <protection hidden="1"/>
    </xf>
    <xf numFmtId="0" fontId="4" fillId="4" borderId="1" xfId="0" applyFont="1" applyFill="1" applyBorder="1" applyAlignment="1" applyProtection="1">
      <alignment vertical="top" wrapText="1"/>
      <protection hidden="1"/>
    </xf>
    <xf numFmtId="0" fontId="4" fillId="4" borderId="1" xfId="0" applyFont="1" applyFill="1" applyBorder="1" applyAlignment="1" applyProtection="1">
      <alignment horizontal="justify" vertical="top" wrapText="1"/>
      <protection hidden="1"/>
    </xf>
    <xf numFmtId="9" fontId="9" fillId="0" borderId="1" xfId="2" applyFont="1" applyBorder="1" applyAlignment="1" applyProtection="1">
      <alignment horizontal="justify" vertical="top" wrapText="1"/>
      <protection hidden="1"/>
    </xf>
    <xf numFmtId="164" fontId="9" fillId="0" borderId="1" xfId="2" applyNumberFormat="1" applyFont="1" applyBorder="1" applyAlignment="1" applyProtection="1">
      <alignment horizontal="center" vertical="top" wrapText="1"/>
      <protection hidden="1"/>
    </xf>
    <xf numFmtId="10" fontId="9" fillId="0" borderId="1" xfId="2" applyNumberFormat="1" applyFont="1" applyBorder="1" applyAlignment="1" applyProtection="1">
      <alignment horizontal="center" vertical="top" wrapText="1"/>
      <protection hidden="1"/>
    </xf>
    <xf numFmtId="0" fontId="5"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top" wrapText="1"/>
      <protection hidden="1"/>
    </xf>
    <xf numFmtId="10" fontId="6" fillId="0" borderId="1" xfId="2" applyNumberFormat="1" applyFont="1" applyBorder="1" applyAlignment="1" applyProtection="1">
      <alignment horizontal="right" vertical="top" wrapText="1"/>
      <protection hidden="1"/>
    </xf>
    <xf numFmtId="9" fontId="6" fillId="0" borderId="1" xfId="0" applyNumberFormat="1" applyFont="1" applyBorder="1" applyAlignment="1" applyProtection="1">
      <alignment horizontal="left" vertical="top" wrapText="1"/>
      <protection hidden="1"/>
    </xf>
    <xf numFmtId="9" fontId="6" fillId="0" borderId="1" xfId="0" applyNumberFormat="1" applyFont="1" applyBorder="1" applyAlignment="1" applyProtection="1">
      <alignment horizontal="center" vertical="top" wrapText="1"/>
      <protection hidden="1"/>
    </xf>
    <xf numFmtId="10" fontId="6" fillId="0" borderId="1" xfId="0" applyNumberFormat="1" applyFont="1" applyBorder="1" applyAlignment="1" applyProtection="1">
      <alignment horizontal="center" vertical="top" wrapText="1"/>
      <protection hidden="1"/>
    </xf>
    <xf numFmtId="0" fontId="6" fillId="0" borderId="0" xfId="0" applyFont="1" applyAlignment="1" applyProtection="1">
      <alignment horizontal="left" vertical="top" wrapText="1"/>
      <protection hidden="1"/>
    </xf>
    <xf numFmtId="10" fontId="13" fillId="2" borderId="1" xfId="0" applyNumberFormat="1" applyFont="1" applyFill="1" applyBorder="1" applyAlignment="1" applyProtection="1">
      <alignment horizontal="center" vertical="top" wrapText="1"/>
      <protection hidden="1"/>
    </xf>
    <xf numFmtId="10" fontId="5" fillId="4" borderId="1" xfId="0" applyNumberFormat="1" applyFont="1" applyFill="1" applyBorder="1" applyAlignment="1" applyProtection="1">
      <alignment horizontal="center" vertical="top" wrapText="1"/>
      <protection hidden="1"/>
    </xf>
    <xf numFmtId="10" fontId="5" fillId="2" borderId="1" xfId="2" applyNumberFormat="1" applyFont="1" applyFill="1" applyBorder="1" applyAlignment="1" applyProtection="1">
      <alignment horizontal="center" vertical="top" wrapText="1"/>
      <protection hidden="1"/>
    </xf>
    <xf numFmtId="164" fontId="14" fillId="0" borderId="1" xfId="0" applyNumberFormat="1" applyFont="1" applyBorder="1" applyAlignment="1">
      <alignment horizontal="center" vertical="top" wrapText="1"/>
    </xf>
    <xf numFmtId="10" fontId="14" fillId="0" borderId="2" xfId="0" applyNumberFormat="1" applyFont="1" applyBorder="1" applyAlignment="1">
      <alignment horizontal="center" vertical="top" wrapText="1"/>
    </xf>
    <xf numFmtId="0" fontId="4" fillId="0" borderId="1" xfId="0" applyFont="1" applyBorder="1" applyAlignment="1">
      <alignment horizontal="justify" vertical="top" wrapText="1"/>
    </xf>
    <xf numFmtId="10" fontId="4" fillId="0" borderId="1" xfId="2" applyNumberFormat="1" applyFont="1" applyBorder="1" applyAlignment="1" applyProtection="1">
      <alignment horizontal="center" vertical="top" wrapText="1"/>
    </xf>
    <xf numFmtId="0" fontId="6" fillId="0" borderId="1" xfId="0" applyFont="1" applyBorder="1" applyAlignment="1" applyProtection="1">
      <alignment horizontal="justify" vertical="top" wrapText="1"/>
      <protection hidden="1"/>
    </xf>
    <xf numFmtId="10" fontId="6" fillId="0" borderId="2" xfId="0" applyNumberFormat="1" applyFont="1" applyBorder="1" applyAlignment="1">
      <alignment horizontal="center" vertical="top" wrapText="1"/>
    </xf>
    <xf numFmtId="0" fontId="6" fillId="0" borderId="8" xfId="0" applyFont="1" applyBorder="1" applyAlignment="1">
      <alignment horizontal="justify" vertical="top" wrapText="1"/>
    </xf>
    <xf numFmtId="10" fontId="6" fillId="0" borderId="1" xfId="2" applyNumberFormat="1" applyFont="1" applyBorder="1" applyAlignment="1" applyProtection="1">
      <alignment horizontal="center" vertical="top" wrapText="1"/>
    </xf>
    <xf numFmtId="10" fontId="14" fillId="0" borderId="9" xfId="0" applyNumberFormat="1" applyFont="1" applyBorder="1" applyAlignment="1">
      <alignment horizontal="center" vertical="top" wrapText="1"/>
    </xf>
    <xf numFmtId="10" fontId="14" fillId="0" borderId="3" xfId="0" applyNumberFormat="1" applyFont="1" applyBorder="1" applyAlignment="1">
      <alignment horizontal="center" vertical="top" wrapText="1"/>
    </xf>
    <xf numFmtId="10" fontId="14" fillId="0" borderId="10" xfId="0" applyNumberFormat="1" applyFont="1" applyBorder="1" applyAlignment="1">
      <alignment horizontal="center" vertical="top" wrapText="1"/>
    </xf>
    <xf numFmtId="10" fontId="14" fillId="10" borderId="9" xfId="0" applyNumberFormat="1" applyFont="1" applyFill="1" applyBorder="1" applyAlignment="1">
      <alignment horizontal="center" vertical="top" wrapText="1"/>
    </xf>
    <xf numFmtId="0" fontId="14" fillId="0" borderId="8" xfId="0" applyFont="1" applyBorder="1" applyAlignment="1">
      <alignment horizontal="justify" vertical="top" wrapText="1"/>
    </xf>
    <xf numFmtId="9" fontId="14" fillId="10" borderId="3" xfId="0" applyNumberFormat="1" applyFont="1" applyFill="1" applyBorder="1" applyAlignment="1">
      <alignment horizontal="center" vertical="top" wrapText="1"/>
    </xf>
    <xf numFmtId="9" fontId="14" fillId="10" borderId="1" xfId="0" applyNumberFormat="1" applyFont="1" applyFill="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4" fillId="10" borderId="9" xfId="0" applyFont="1" applyFill="1" applyBorder="1" applyAlignment="1">
      <alignment horizontal="center" vertical="top" wrapText="1"/>
    </xf>
    <xf numFmtId="0" fontId="14" fillId="0" borderId="3" xfId="0" applyFont="1" applyBorder="1" applyAlignment="1">
      <alignment horizontal="center" vertical="top" wrapText="1"/>
    </xf>
    <xf numFmtId="9" fontId="4" fillId="0" borderId="1" xfId="2" applyFont="1" applyBorder="1" applyAlignment="1" applyProtection="1">
      <alignment horizontal="center" vertical="top" wrapText="1"/>
    </xf>
    <xf numFmtId="41" fontId="4" fillId="11" borderId="1" xfId="1" applyFont="1" applyFill="1" applyBorder="1" applyAlignment="1" applyProtection="1">
      <alignment horizontal="center" vertical="top" wrapText="1"/>
      <protection hidden="1"/>
    </xf>
    <xf numFmtId="0" fontId="5" fillId="8" borderId="1" xfId="0" applyFont="1" applyFill="1" applyBorder="1" applyAlignment="1" applyProtection="1">
      <alignment horizontal="center" vertical="center" wrapText="1"/>
      <protection hidden="1"/>
    </xf>
    <xf numFmtId="9" fontId="4" fillId="11" borderId="1" xfId="0" applyNumberFormat="1" applyFont="1" applyFill="1" applyBorder="1" applyAlignment="1" applyProtection="1">
      <alignment horizontal="center" vertical="top" wrapText="1"/>
      <protection hidden="1"/>
    </xf>
    <xf numFmtId="10" fontId="4" fillId="11" borderId="1" xfId="2" applyNumberFormat="1" applyFont="1" applyFill="1" applyBorder="1" applyAlignment="1" applyProtection="1">
      <alignment horizontal="center" vertical="top" wrapText="1"/>
    </xf>
    <xf numFmtId="10" fontId="9" fillId="11" borderId="1" xfId="2" applyNumberFormat="1" applyFont="1" applyFill="1" applyBorder="1" applyAlignment="1" applyProtection="1">
      <alignment horizontal="center" vertical="top" wrapText="1"/>
    </xf>
    <xf numFmtId="0" fontId="4" fillId="0" borderId="1" xfId="0" applyFont="1" applyBorder="1" applyAlignment="1" applyProtection="1">
      <alignment horizontal="left" vertical="top" wrapText="1"/>
      <protection hidden="1"/>
    </xf>
    <xf numFmtId="0" fontId="5" fillId="2" borderId="1" xfId="0" applyFont="1" applyFill="1" applyBorder="1" applyAlignment="1" applyProtection="1">
      <alignment vertical="top"/>
      <protection hidden="1"/>
    </xf>
    <xf numFmtId="0" fontId="5" fillId="9"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10" fontId="14" fillId="11" borderId="1" xfId="0" applyNumberFormat="1" applyFont="1" applyFill="1" applyBorder="1" applyAlignment="1">
      <alignment horizontal="center" vertical="top" wrapText="1"/>
    </xf>
    <xf numFmtId="10" fontId="14" fillId="11" borderId="2" xfId="0" applyNumberFormat="1" applyFont="1" applyFill="1" applyBorder="1" applyAlignment="1">
      <alignment horizontal="center" vertical="top" wrapText="1"/>
    </xf>
    <xf numFmtId="9" fontId="14" fillId="11" borderId="1" xfId="0" applyNumberFormat="1" applyFont="1" applyFill="1" applyBorder="1" applyAlignment="1">
      <alignment horizontal="center" vertical="top" wrapText="1"/>
    </xf>
    <xf numFmtId="9" fontId="14" fillId="11" borderId="3" xfId="0" applyNumberFormat="1" applyFont="1" applyFill="1" applyBorder="1" applyAlignment="1">
      <alignment horizontal="center" vertical="top" wrapText="1"/>
    </xf>
    <xf numFmtId="9" fontId="14" fillId="11" borderId="4" xfId="0" applyNumberFormat="1" applyFont="1" applyFill="1" applyBorder="1" applyAlignment="1">
      <alignment horizontal="center" vertical="top" wrapText="1"/>
    </xf>
    <xf numFmtId="9" fontId="6" fillId="10" borderId="1" xfId="0" applyNumberFormat="1" applyFont="1" applyFill="1" applyBorder="1" applyAlignment="1">
      <alignment horizontal="center" vertical="top" wrapText="1"/>
    </xf>
    <xf numFmtId="9" fontId="6" fillId="10" borderId="2" xfId="0" applyNumberFormat="1" applyFont="1" applyFill="1" applyBorder="1" applyAlignment="1">
      <alignment horizontal="center" vertical="top" wrapText="1"/>
    </xf>
    <xf numFmtId="9" fontId="6" fillId="11" borderId="3" xfId="0" applyNumberFormat="1" applyFont="1" applyFill="1" applyBorder="1" applyAlignment="1">
      <alignment horizontal="center" vertical="top" wrapText="1"/>
    </xf>
    <xf numFmtId="9" fontId="6" fillId="11" borderId="4" xfId="0" applyNumberFormat="1" applyFont="1" applyFill="1" applyBorder="1" applyAlignment="1">
      <alignment horizontal="center" vertical="top" wrapText="1"/>
    </xf>
    <xf numFmtId="9" fontId="14" fillId="10" borderId="4" xfId="0" applyNumberFormat="1" applyFont="1" applyFill="1" applyBorder="1" applyAlignment="1">
      <alignment horizontal="center" vertical="top" wrapText="1"/>
    </xf>
    <xf numFmtId="0" fontId="14" fillId="0" borderId="3" xfId="0" applyFont="1" applyBorder="1" applyAlignment="1">
      <alignment horizontal="justify" vertical="top" wrapText="1"/>
    </xf>
    <xf numFmtId="164" fontId="14" fillId="10" borderId="4" xfId="0" applyNumberFormat="1" applyFont="1" applyFill="1" applyBorder="1" applyAlignment="1">
      <alignment horizontal="center" vertical="top" wrapText="1"/>
    </xf>
    <xf numFmtId="10" fontId="14" fillId="10" borderId="3" xfId="0" applyNumberFormat="1" applyFont="1" applyFill="1" applyBorder="1" applyAlignment="1">
      <alignment horizontal="center" vertical="top" wrapText="1"/>
    </xf>
    <xf numFmtId="0" fontId="14" fillId="10" borderId="3" xfId="0" applyFont="1" applyFill="1" applyBorder="1" applyAlignment="1">
      <alignment horizontal="center" vertical="top" wrapText="1"/>
    </xf>
    <xf numFmtId="0" fontId="14" fillId="11" borderId="1" xfId="0" applyFont="1" applyFill="1" applyBorder="1" applyAlignment="1">
      <alignment horizontal="center" vertical="top" wrapText="1"/>
    </xf>
    <xf numFmtId="3" fontId="14" fillId="11" borderId="3" xfId="0" applyNumberFormat="1" applyFont="1" applyFill="1" applyBorder="1" applyAlignment="1">
      <alignment horizontal="center" vertical="top" wrapText="1"/>
    </xf>
    <xf numFmtId="0" fontId="14" fillId="11" borderId="4" xfId="0" applyFont="1" applyFill="1" applyBorder="1" applyAlignment="1">
      <alignment horizontal="center" vertical="top" wrapText="1"/>
    </xf>
    <xf numFmtId="0" fontId="14" fillId="11" borderId="3" xfId="0" applyFont="1" applyFill="1" applyBorder="1" applyAlignment="1">
      <alignment horizontal="center" vertical="top" wrapText="1"/>
    </xf>
    <xf numFmtId="9" fontId="9" fillId="11" borderId="1" xfId="0" applyNumberFormat="1" applyFont="1" applyFill="1" applyBorder="1" applyAlignment="1">
      <alignment horizontal="center" vertical="top" wrapText="1"/>
    </xf>
    <xf numFmtId="9" fontId="9" fillId="11" borderId="2" xfId="0" applyNumberFormat="1" applyFont="1" applyFill="1" applyBorder="1" applyAlignment="1">
      <alignment horizontal="center" vertical="top" wrapText="1"/>
    </xf>
    <xf numFmtId="9" fontId="9" fillId="11" borderId="3" xfId="0" applyNumberFormat="1" applyFont="1" applyFill="1" applyBorder="1" applyAlignment="1">
      <alignment horizontal="center" vertical="top" wrapText="1"/>
    </xf>
    <xf numFmtId="9" fontId="9" fillId="11" borderId="4" xfId="0" applyNumberFormat="1" applyFont="1" applyFill="1" applyBorder="1" applyAlignment="1">
      <alignment horizontal="center" vertical="top" wrapText="1"/>
    </xf>
    <xf numFmtId="10" fontId="9" fillId="11" borderId="2" xfId="0" applyNumberFormat="1" applyFont="1" applyFill="1" applyBorder="1" applyAlignment="1">
      <alignment horizontal="center" vertical="top" wrapText="1"/>
    </xf>
    <xf numFmtId="0" fontId="9" fillId="0" borderId="1" xfId="0" applyFont="1" applyBorder="1" applyAlignment="1">
      <alignment horizontal="justify" vertical="top" wrapText="1"/>
    </xf>
    <xf numFmtId="10" fontId="9" fillId="11" borderId="4" xfId="0" applyNumberFormat="1" applyFont="1" applyFill="1" applyBorder="1" applyAlignment="1">
      <alignment horizontal="center" vertical="top" wrapText="1"/>
    </xf>
    <xf numFmtId="0" fontId="4" fillId="0" borderId="1" xfId="0" applyFont="1" applyBorder="1" applyAlignment="1" applyProtection="1">
      <alignment horizontal="center" vertical="center" wrapText="1"/>
      <protection hidden="1"/>
    </xf>
    <xf numFmtId="9" fontId="14" fillId="0" borderId="1" xfId="0" applyNumberFormat="1" applyFont="1" applyFill="1" applyBorder="1" applyAlignment="1">
      <alignment horizontal="center" vertical="top" wrapText="1"/>
    </xf>
    <xf numFmtId="10" fontId="14" fillId="0" borderId="2" xfId="0" applyNumberFormat="1" applyFont="1" applyFill="1" applyBorder="1" applyAlignment="1">
      <alignment horizontal="center" vertical="top" wrapText="1"/>
    </xf>
    <xf numFmtId="10" fontId="4" fillId="0" borderId="1" xfId="2" applyNumberFormat="1" applyFont="1" applyFill="1" applyBorder="1" applyAlignment="1" applyProtection="1">
      <alignment horizontal="center" vertical="top" wrapText="1"/>
    </xf>
    <xf numFmtId="9" fontId="4" fillId="0" borderId="1" xfId="0" applyNumberFormat="1" applyFont="1" applyFill="1" applyBorder="1" applyAlignment="1" applyProtection="1">
      <alignment horizontal="center" vertical="top" wrapText="1"/>
      <protection hidden="1"/>
    </xf>
    <xf numFmtId="9" fontId="14" fillId="0" borderId="3" xfId="0" applyNumberFormat="1" applyFont="1" applyFill="1" applyBorder="1" applyAlignment="1">
      <alignment horizontal="center" vertical="top" wrapText="1"/>
    </xf>
    <xf numFmtId="10" fontId="14" fillId="0" borderId="4" xfId="0" applyNumberFormat="1" applyFont="1" applyFill="1" applyBorder="1" applyAlignment="1">
      <alignment horizontal="center" vertical="top" wrapText="1"/>
    </xf>
    <xf numFmtId="10" fontId="4" fillId="0" borderId="1" xfId="2" applyNumberFormat="1" applyFont="1" applyFill="1" applyBorder="1" applyAlignment="1" applyProtection="1">
      <alignment horizontal="center" vertical="top" wrapText="1"/>
      <protection hidden="1"/>
    </xf>
    <xf numFmtId="0" fontId="14" fillId="11" borderId="2" xfId="0" applyFont="1" applyFill="1" applyBorder="1" applyAlignment="1">
      <alignment horizontal="justify" vertical="top" wrapText="1"/>
    </xf>
    <xf numFmtId="0" fontId="14" fillId="11" borderId="4" xfId="0" applyFont="1" applyFill="1" applyBorder="1" applyAlignment="1">
      <alignment horizontal="justify" vertical="top" wrapText="1"/>
    </xf>
    <xf numFmtId="0" fontId="4" fillId="11" borderId="1" xfId="0" applyFont="1" applyFill="1" applyBorder="1" applyAlignment="1" applyProtection="1">
      <alignment horizontal="justify" vertical="top" wrapText="1"/>
      <protection hidden="1"/>
    </xf>
    <xf numFmtId="0" fontId="14" fillId="0" borderId="2" xfId="0" applyFont="1" applyFill="1" applyBorder="1" applyAlignment="1">
      <alignment horizontal="justify" vertical="top" wrapText="1"/>
    </xf>
    <xf numFmtId="0" fontId="14" fillId="0" borderId="4" xfId="0" applyFont="1" applyFill="1" applyBorder="1" applyAlignment="1">
      <alignment horizontal="justify" vertical="top" wrapText="1"/>
    </xf>
    <xf numFmtId="0" fontId="9" fillId="11" borderId="4" xfId="0" applyFont="1" applyFill="1" applyBorder="1" applyAlignment="1">
      <alignment horizontal="justify" vertical="top" wrapText="1"/>
    </xf>
    <xf numFmtId="0" fontId="5" fillId="5" borderId="5" xfId="0" applyFont="1" applyFill="1" applyBorder="1" applyAlignment="1" applyProtection="1">
      <alignment horizontal="center" vertical="center" wrapText="1"/>
      <protection hidden="1"/>
    </xf>
    <xf numFmtId="0" fontId="5" fillId="5" borderId="6" xfId="0"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wrapText="1"/>
      <protection hidden="1"/>
    </xf>
    <xf numFmtId="0" fontId="4" fillId="0" borderId="1" xfId="0" applyFont="1" applyBorder="1" applyAlignment="1" applyProtection="1">
      <alignment horizontal="left" wrapText="1"/>
      <protection hidden="1"/>
    </xf>
    <xf numFmtId="0" fontId="4" fillId="0" borderId="1" xfId="0" applyFont="1" applyBorder="1" applyAlignment="1" applyProtection="1">
      <alignment horizontal="justify" vertical="center" wrapText="1"/>
      <protection hidden="1"/>
    </xf>
    <xf numFmtId="0" fontId="5" fillId="4"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top" wrapText="1"/>
      <protection hidden="1"/>
    </xf>
    <xf numFmtId="0" fontId="5" fillId="8"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left" vertical="top"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 fillId="0" borderId="1" xfId="0" applyFont="1" applyBorder="1" applyAlignment="1" applyProtection="1">
      <alignment horizontal="left" vertical="center" wrapText="1"/>
      <protection hidden="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295275</xdr:colOff>
      <xdr:row>0</xdr:row>
      <xdr:rowOff>742950</xdr:rowOff>
    </xdr:to>
    <xdr:pic>
      <xdr:nvPicPr>
        <xdr:cNvPr id="1026" name="Imagen 1">
          <a:extLst>
            <a:ext uri="{FF2B5EF4-FFF2-40B4-BE49-F238E27FC236}">
              <a16:creationId xmlns:a16="http://schemas.microsoft.com/office/drawing/2014/main" id="{4572C49C-2EEB-4AEA-944C-3977DBF7F2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276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ncristobal.gov.co/tabla_archivos/107-registros-public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1"/>
  <sheetViews>
    <sheetView showGridLines="0" tabSelected="1" zoomScale="115" zoomScaleNormal="115" workbookViewId="0">
      <selection sqref="A1:K1"/>
    </sheetView>
  </sheetViews>
  <sheetFormatPr baseColWidth="10" defaultColWidth="10.85546875" defaultRowHeight="15" zeroHeight="1" x14ac:dyDescent="0.25"/>
  <cols>
    <col min="1" max="1" width="4.140625" style="1" customWidth="1"/>
    <col min="2" max="2" width="25.5703125" style="1" customWidth="1"/>
    <col min="3" max="3" width="13.85546875" style="1" customWidth="1"/>
    <col min="4" max="4" width="44.28515625" style="1" bestFit="1" customWidth="1"/>
    <col min="5" max="5" width="15.5703125" style="1" customWidth="1"/>
    <col min="6" max="6" width="13.5703125" style="1" customWidth="1"/>
    <col min="7" max="7" width="21.140625" style="1" customWidth="1"/>
    <col min="8" max="8" width="28.42578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0" width="17.85546875" style="1" customWidth="1"/>
    <col min="21" max="21" width="22.85546875" style="1" customWidth="1"/>
    <col min="22" max="24" width="16.5703125" style="33" customWidth="1"/>
    <col min="25" max="25" width="52.7109375" style="46" customWidth="1"/>
    <col min="26" max="26" width="38.5703125" style="46" customWidth="1"/>
    <col min="27" max="27" width="19.28515625" style="54" customWidth="1"/>
    <col min="28" max="29" width="16.5703125" style="54" customWidth="1"/>
    <col min="30" max="30" width="55.140625" style="55" customWidth="1"/>
    <col min="31" max="31" width="35.42578125" style="55" customWidth="1"/>
    <col min="32" max="32" width="20.42578125" style="54" customWidth="1"/>
    <col min="33" max="34" width="16.5703125" style="54" customWidth="1"/>
    <col min="35" max="35" width="57.5703125" style="54" customWidth="1"/>
    <col min="36" max="36" width="39.85546875" style="54" customWidth="1"/>
    <col min="37" max="37" width="20.5703125" style="54" customWidth="1"/>
    <col min="38" max="39" width="16.5703125" style="54" customWidth="1"/>
    <col min="40" max="40" width="77.5703125" style="55" customWidth="1"/>
    <col min="41" max="41" width="23.5703125" style="55" customWidth="1"/>
    <col min="42" max="42" width="19.42578125" style="33" customWidth="1"/>
    <col min="43" max="43" width="16.5703125" style="33" customWidth="1"/>
    <col min="44" max="44" width="21.5703125" style="33" customWidth="1"/>
    <col min="45" max="45" width="56.5703125" style="55" customWidth="1"/>
    <col min="46" max="16384" width="10.85546875" style="1"/>
  </cols>
  <sheetData>
    <row r="1" spans="1:45" ht="70.5" customHeight="1" x14ac:dyDescent="0.25">
      <c r="A1" s="163" t="s">
        <v>297</v>
      </c>
      <c r="B1" s="164"/>
      <c r="C1" s="164"/>
      <c r="D1" s="164"/>
      <c r="E1" s="164"/>
      <c r="F1" s="164"/>
      <c r="G1" s="164"/>
      <c r="H1" s="164"/>
      <c r="I1" s="164"/>
      <c r="J1" s="164"/>
      <c r="K1" s="164"/>
      <c r="L1" s="165" t="s">
        <v>0</v>
      </c>
      <c r="M1" s="165"/>
      <c r="N1" s="165"/>
      <c r="O1" s="165"/>
      <c r="P1" s="165"/>
    </row>
    <row r="2" spans="1:45" s="2" customFormat="1" ht="23.45" customHeight="1" x14ac:dyDescent="0.25">
      <c r="A2" s="166" t="s">
        <v>1</v>
      </c>
      <c r="B2" s="167"/>
      <c r="C2" s="167"/>
      <c r="D2" s="167"/>
      <c r="E2" s="167"/>
      <c r="F2" s="167"/>
      <c r="G2" s="167"/>
      <c r="H2" s="167"/>
      <c r="I2" s="167"/>
      <c r="J2" s="167"/>
      <c r="K2" s="167"/>
      <c r="L2" s="167"/>
      <c r="M2" s="167"/>
      <c r="N2" s="167"/>
      <c r="O2" s="167"/>
      <c r="P2" s="167"/>
      <c r="V2" s="33"/>
      <c r="W2" s="33"/>
      <c r="X2" s="33"/>
      <c r="Y2" s="47"/>
      <c r="Z2" s="47"/>
      <c r="AA2" s="54"/>
      <c r="AB2" s="54"/>
      <c r="AC2" s="54"/>
      <c r="AD2" s="55"/>
      <c r="AE2" s="55"/>
      <c r="AF2" s="54"/>
      <c r="AG2" s="54"/>
      <c r="AH2" s="54"/>
      <c r="AI2" s="54"/>
      <c r="AJ2" s="54"/>
      <c r="AK2" s="54"/>
      <c r="AL2" s="54"/>
      <c r="AM2" s="54"/>
      <c r="AN2" s="55"/>
      <c r="AO2" s="55"/>
      <c r="AP2" s="33"/>
      <c r="AQ2" s="33"/>
      <c r="AR2" s="33"/>
      <c r="AS2" s="55"/>
    </row>
    <row r="3" spans="1:45" x14ac:dyDescent="0.25"/>
    <row r="4" spans="1:45" ht="29.1" customHeight="1" x14ac:dyDescent="0.25">
      <c r="A4" s="155" t="s">
        <v>2</v>
      </c>
      <c r="B4" s="155"/>
      <c r="C4" s="168" t="s">
        <v>3</v>
      </c>
      <c r="D4" s="168"/>
      <c r="F4" s="155" t="s">
        <v>4</v>
      </c>
      <c r="G4" s="155"/>
      <c r="H4" s="155"/>
      <c r="I4" s="155"/>
      <c r="J4" s="155"/>
      <c r="K4" s="155"/>
    </row>
    <row r="5" spans="1:45" x14ac:dyDescent="0.25">
      <c r="A5" s="155"/>
      <c r="B5" s="155"/>
      <c r="C5" s="168"/>
      <c r="D5" s="168"/>
      <c r="F5" s="3" t="s">
        <v>5</v>
      </c>
      <c r="G5" s="3" t="s">
        <v>6</v>
      </c>
      <c r="H5" s="156" t="s">
        <v>7</v>
      </c>
      <c r="I5" s="156"/>
      <c r="J5" s="156"/>
      <c r="K5" s="156"/>
    </row>
    <row r="6" spans="1:45" x14ac:dyDescent="0.25">
      <c r="A6" s="155"/>
      <c r="B6" s="155"/>
      <c r="C6" s="168"/>
      <c r="D6" s="168"/>
      <c r="F6" s="71">
        <v>1</v>
      </c>
      <c r="G6" s="71" t="s">
        <v>8</v>
      </c>
      <c r="H6" s="157" t="s">
        <v>9</v>
      </c>
      <c r="I6" s="157"/>
      <c r="J6" s="157"/>
      <c r="K6" s="157"/>
    </row>
    <row r="7" spans="1:45" ht="150.75" customHeight="1" x14ac:dyDescent="0.25">
      <c r="A7" s="155"/>
      <c r="B7" s="155"/>
      <c r="C7" s="168"/>
      <c r="D7" s="168"/>
      <c r="F7" s="71">
        <v>2</v>
      </c>
      <c r="G7" s="71" t="s">
        <v>10</v>
      </c>
      <c r="H7" s="158" t="s">
        <v>11</v>
      </c>
      <c r="I7" s="158"/>
      <c r="J7" s="158"/>
      <c r="K7" s="158"/>
    </row>
    <row r="8" spans="1:45" ht="77.25" customHeight="1" x14ac:dyDescent="0.25">
      <c r="A8" s="155"/>
      <c r="B8" s="155"/>
      <c r="C8" s="168"/>
      <c r="D8" s="168"/>
      <c r="F8" s="71">
        <v>3</v>
      </c>
      <c r="G8" s="71" t="s">
        <v>12</v>
      </c>
      <c r="H8" s="158" t="s">
        <v>13</v>
      </c>
      <c r="I8" s="158"/>
      <c r="J8" s="158"/>
      <c r="K8" s="158"/>
    </row>
    <row r="9" spans="1:45" ht="77.25" customHeight="1" x14ac:dyDescent="0.25">
      <c r="A9" s="27"/>
      <c r="B9" s="27"/>
      <c r="C9" s="27"/>
      <c r="D9" s="27"/>
      <c r="F9" s="71">
        <v>4</v>
      </c>
      <c r="G9" s="71" t="s">
        <v>14</v>
      </c>
      <c r="H9" s="158" t="s">
        <v>15</v>
      </c>
      <c r="I9" s="158"/>
      <c r="J9" s="158"/>
      <c r="K9" s="158"/>
    </row>
    <row r="10" spans="1:45" ht="77.25" customHeight="1" x14ac:dyDescent="0.25">
      <c r="A10" s="27"/>
      <c r="B10" s="27"/>
      <c r="C10" s="27"/>
      <c r="D10" s="27"/>
      <c r="F10" s="111">
        <v>5</v>
      </c>
      <c r="G10" s="111" t="s">
        <v>346</v>
      </c>
      <c r="H10" s="158" t="s">
        <v>347</v>
      </c>
      <c r="I10" s="158"/>
      <c r="J10" s="158"/>
      <c r="K10" s="158"/>
    </row>
    <row r="11" spans="1:45" ht="108" customHeight="1" x14ac:dyDescent="0.25">
      <c r="A11" s="27"/>
      <c r="B11" s="27"/>
      <c r="C11" s="27"/>
      <c r="D11" s="27"/>
      <c r="F11" s="137">
        <v>6</v>
      </c>
      <c r="G11" s="137" t="s">
        <v>350</v>
      </c>
      <c r="H11" s="158" t="s">
        <v>349</v>
      </c>
      <c r="I11" s="158"/>
      <c r="J11" s="158"/>
      <c r="K11" s="158"/>
    </row>
    <row r="12" spans="1:45" x14ac:dyDescent="0.25"/>
    <row r="13" spans="1:45" x14ac:dyDescent="0.25">
      <c r="A13" s="155" t="s">
        <v>16</v>
      </c>
      <c r="B13" s="155"/>
      <c r="C13" s="155" t="s">
        <v>17</v>
      </c>
      <c r="D13" s="155" t="s">
        <v>18</v>
      </c>
      <c r="E13" s="155"/>
      <c r="F13" s="155"/>
      <c r="G13" s="155"/>
      <c r="H13" s="155"/>
      <c r="I13" s="155"/>
      <c r="J13" s="155"/>
      <c r="K13" s="155"/>
      <c r="L13" s="155"/>
      <c r="M13" s="155"/>
      <c r="N13" s="155"/>
      <c r="O13" s="155"/>
      <c r="P13" s="155"/>
      <c r="Q13" s="159" t="s">
        <v>19</v>
      </c>
      <c r="R13" s="159"/>
      <c r="S13" s="159"/>
      <c r="T13" s="159"/>
      <c r="U13" s="159"/>
      <c r="V13" s="154" t="s">
        <v>20</v>
      </c>
      <c r="W13" s="154"/>
      <c r="X13" s="154"/>
      <c r="Y13" s="154"/>
      <c r="Z13" s="154"/>
      <c r="AA13" s="160" t="s">
        <v>20</v>
      </c>
      <c r="AB13" s="160"/>
      <c r="AC13" s="160"/>
      <c r="AD13" s="160"/>
      <c r="AE13" s="160"/>
      <c r="AF13" s="161" t="s">
        <v>20</v>
      </c>
      <c r="AG13" s="161"/>
      <c r="AH13" s="161"/>
      <c r="AI13" s="161"/>
      <c r="AJ13" s="161"/>
      <c r="AK13" s="162" t="s">
        <v>20</v>
      </c>
      <c r="AL13" s="162"/>
      <c r="AM13" s="162"/>
      <c r="AN13" s="162"/>
      <c r="AO13" s="162"/>
      <c r="AP13" s="151" t="s">
        <v>21</v>
      </c>
      <c r="AQ13" s="152"/>
      <c r="AR13" s="152"/>
      <c r="AS13" s="153"/>
    </row>
    <row r="14" spans="1:45" ht="19.5" customHeight="1" x14ac:dyDescent="0.25">
      <c r="A14" s="155"/>
      <c r="B14" s="155"/>
      <c r="C14" s="155"/>
      <c r="D14" s="155"/>
      <c r="E14" s="155"/>
      <c r="F14" s="155"/>
      <c r="G14" s="155"/>
      <c r="H14" s="155"/>
      <c r="I14" s="155"/>
      <c r="J14" s="155"/>
      <c r="K14" s="155"/>
      <c r="L14" s="155"/>
      <c r="M14" s="155"/>
      <c r="N14" s="155"/>
      <c r="O14" s="155"/>
      <c r="P14" s="155"/>
      <c r="Q14" s="159"/>
      <c r="R14" s="159"/>
      <c r="S14" s="159"/>
      <c r="T14" s="159"/>
      <c r="U14" s="159"/>
      <c r="V14" s="154" t="s">
        <v>22</v>
      </c>
      <c r="W14" s="154"/>
      <c r="X14" s="154"/>
      <c r="Y14" s="154"/>
      <c r="Z14" s="154"/>
      <c r="AA14" s="160" t="s">
        <v>23</v>
      </c>
      <c r="AB14" s="160"/>
      <c r="AC14" s="160"/>
      <c r="AD14" s="160"/>
      <c r="AE14" s="160"/>
      <c r="AF14" s="161" t="s">
        <v>24</v>
      </c>
      <c r="AG14" s="161"/>
      <c r="AH14" s="161"/>
      <c r="AI14" s="161"/>
      <c r="AJ14" s="161"/>
      <c r="AK14" s="162" t="s">
        <v>25</v>
      </c>
      <c r="AL14" s="162"/>
      <c r="AM14" s="162"/>
      <c r="AN14" s="162"/>
      <c r="AO14" s="162"/>
      <c r="AP14" s="151" t="s">
        <v>26</v>
      </c>
      <c r="AQ14" s="152"/>
      <c r="AR14" s="152"/>
      <c r="AS14" s="153"/>
    </row>
    <row r="15" spans="1:45" ht="45" customHeight="1" x14ac:dyDescent="0.25">
      <c r="A15" s="70" t="s">
        <v>27</v>
      </c>
      <c r="B15" s="70" t="s">
        <v>28</v>
      </c>
      <c r="C15" s="155"/>
      <c r="D15" s="70" t="s">
        <v>29</v>
      </c>
      <c r="E15" s="70" t="s">
        <v>30</v>
      </c>
      <c r="F15" s="70" t="s">
        <v>31</v>
      </c>
      <c r="G15" s="70" t="s">
        <v>32</v>
      </c>
      <c r="H15" s="70" t="s">
        <v>33</v>
      </c>
      <c r="I15" s="70" t="s">
        <v>34</v>
      </c>
      <c r="J15" s="70" t="s">
        <v>35</v>
      </c>
      <c r="K15" s="70" t="s">
        <v>36</v>
      </c>
      <c r="L15" s="70" t="s">
        <v>37</v>
      </c>
      <c r="M15" s="70" t="s">
        <v>38</v>
      </c>
      <c r="N15" s="70" t="s">
        <v>39</v>
      </c>
      <c r="O15" s="70" t="s">
        <v>40</v>
      </c>
      <c r="P15" s="70" t="s">
        <v>41</v>
      </c>
      <c r="Q15" s="73" t="s">
        <v>42</v>
      </c>
      <c r="R15" s="73" t="s">
        <v>43</v>
      </c>
      <c r="S15" s="73" t="s">
        <v>44</v>
      </c>
      <c r="T15" s="73" t="s">
        <v>45</v>
      </c>
      <c r="U15" s="73" t="s">
        <v>46</v>
      </c>
      <c r="V15" s="72" t="s">
        <v>47</v>
      </c>
      <c r="W15" s="72" t="s">
        <v>48</v>
      </c>
      <c r="X15" s="72" t="s">
        <v>49</v>
      </c>
      <c r="Y15" s="72" t="s">
        <v>50</v>
      </c>
      <c r="Z15" s="72" t="s">
        <v>51</v>
      </c>
      <c r="AA15" s="74" t="s">
        <v>47</v>
      </c>
      <c r="AB15" s="53" t="s">
        <v>48</v>
      </c>
      <c r="AC15" s="53" t="s">
        <v>49</v>
      </c>
      <c r="AD15" s="53" t="s">
        <v>50</v>
      </c>
      <c r="AE15" s="53" t="s">
        <v>51</v>
      </c>
      <c r="AF15" s="104" t="s">
        <v>47</v>
      </c>
      <c r="AG15" s="104" t="s">
        <v>48</v>
      </c>
      <c r="AH15" s="104" t="s">
        <v>49</v>
      </c>
      <c r="AI15" s="104" t="s">
        <v>50</v>
      </c>
      <c r="AJ15" s="104" t="s">
        <v>51</v>
      </c>
      <c r="AK15" s="110" t="s">
        <v>47</v>
      </c>
      <c r="AL15" s="110" t="s">
        <v>48</v>
      </c>
      <c r="AM15" s="110" t="s">
        <v>49</v>
      </c>
      <c r="AN15" s="110" t="s">
        <v>50</v>
      </c>
      <c r="AO15" s="110" t="s">
        <v>51</v>
      </c>
      <c r="AP15" s="26" t="s">
        <v>47</v>
      </c>
      <c r="AQ15" s="26" t="s">
        <v>48</v>
      </c>
      <c r="AR15" s="26" t="s">
        <v>49</v>
      </c>
      <c r="AS15" s="26" t="s">
        <v>52</v>
      </c>
    </row>
    <row r="16" spans="1:45" s="27" customFormat="1" ht="118.5" customHeight="1" x14ac:dyDescent="0.25">
      <c r="A16" s="108">
        <v>4</v>
      </c>
      <c r="B16" s="108" t="s">
        <v>53</v>
      </c>
      <c r="C16" s="108" t="s">
        <v>54</v>
      </c>
      <c r="D16" s="108" t="s">
        <v>322</v>
      </c>
      <c r="E16" s="4">
        <f t="shared" ref="E16:E33" si="0">+(5.55555555555556%*80%)/100%</f>
        <v>4.4444444444444481E-2</v>
      </c>
      <c r="F16" s="108" t="s">
        <v>55</v>
      </c>
      <c r="G16" s="108" t="s">
        <v>56</v>
      </c>
      <c r="H16" s="108" t="s">
        <v>57</v>
      </c>
      <c r="I16" s="5">
        <v>6.6000000000000003E-2</v>
      </c>
      <c r="J16" s="108" t="s">
        <v>58</v>
      </c>
      <c r="K16" s="108" t="s">
        <v>59</v>
      </c>
      <c r="L16" s="6">
        <v>0</v>
      </c>
      <c r="M16" s="6">
        <v>0.02</v>
      </c>
      <c r="N16" s="6">
        <v>0.06</v>
      </c>
      <c r="O16" s="6">
        <v>0.1</v>
      </c>
      <c r="P16" s="6">
        <v>0.1</v>
      </c>
      <c r="Q16" s="108" t="s">
        <v>60</v>
      </c>
      <c r="R16" s="108" t="s">
        <v>61</v>
      </c>
      <c r="S16" s="108" t="s">
        <v>62</v>
      </c>
      <c r="T16" s="108" t="s">
        <v>63</v>
      </c>
      <c r="U16" s="108" t="s">
        <v>64</v>
      </c>
      <c r="V16" s="34" t="s">
        <v>65</v>
      </c>
      <c r="W16" s="34" t="s">
        <v>65</v>
      </c>
      <c r="X16" s="34" t="s">
        <v>65</v>
      </c>
      <c r="Y16" s="48" t="s">
        <v>66</v>
      </c>
      <c r="Z16" s="48" t="s">
        <v>65</v>
      </c>
      <c r="AA16" s="34">
        <f>M16</f>
        <v>0.02</v>
      </c>
      <c r="AB16" s="83">
        <v>2.5000000000000001E-2</v>
      </c>
      <c r="AC16" s="84">
        <f>IF(AB16/AA16&gt;100%,100%,AB16/AA16)</f>
        <v>1</v>
      </c>
      <c r="AD16" s="85" t="s">
        <v>67</v>
      </c>
      <c r="AE16" s="85" t="s">
        <v>68</v>
      </c>
      <c r="AF16" s="34">
        <f>N16</f>
        <v>0.06</v>
      </c>
      <c r="AG16" s="112">
        <v>7.9000000000000001E-2</v>
      </c>
      <c r="AH16" s="113">
        <f>IF(AG16/AF16&gt;100%,100%,AG16/AF16)</f>
        <v>1</v>
      </c>
      <c r="AI16" s="95" t="s">
        <v>69</v>
      </c>
      <c r="AJ16" s="95" t="s">
        <v>68</v>
      </c>
      <c r="AK16" s="114">
        <v>0.1</v>
      </c>
      <c r="AL16" s="113">
        <v>0.15040000000000001</v>
      </c>
      <c r="AM16" s="106">
        <f t="shared" ref="AM16:AM39" si="1">IF(AL16/AK16&gt;100%,100%,AL16/AK16)</f>
        <v>1</v>
      </c>
      <c r="AN16" s="145" t="s">
        <v>348</v>
      </c>
      <c r="AO16" s="145" t="s">
        <v>106</v>
      </c>
      <c r="AP16" s="34">
        <f>P16</f>
        <v>0.1</v>
      </c>
      <c r="AQ16" s="113">
        <v>0.15040000000000001</v>
      </c>
      <c r="AR16" s="106">
        <f t="shared" ref="AR16:AR33" si="2">IF(AQ16/AP16&gt;100%,100%,AQ16/AP16)</f>
        <v>1</v>
      </c>
      <c r="AS16" s="145" t="s">
        <v>348</v>
      </c>
    </row>
    <row r="17" spans="1:45" s="27" customFormat="1" ht="107.25" customHeight="1" x14ac:dyDescent="0.25">
      <c r="A17" s="108">
        <v>4</v>
      </c>
      <c r="B17" s="108" t="s">
        <v>53</v>
      </c>
      <c r="C17" s="108" t="s">
        <v>54</v>
      </c>
      <c r="D17" s="108" t="s">
        <v>323</v>
      </c>
      <c r="E17" s="4">
        <f t="shared" si="0"/>
        <v>4.4444444444444481E-2</v>
      </c>
      <c r="F17" s="108" t="s">
        <v>55</v>
      </c>
      <c r="G17" s="108" t="s">
        <v>70</v>
      </c>
      <c r="H17" s="108" t="s">
        <v>71</v>
      </c>
      <c r="I17" s="108" t="s">
        <v>72</v>
      </c>
      <c r="J17" s="108" t="s">
        <v>73</v>
      </c>
      <c r="K17" s="108" t="s">
        <v>59</v>
      </c>
      <c r="L17" s="6">
        <v>0</v>
      </c>
      <c r="M17" s="6">
        <v>0</v>
      </c>
      <c r="N17" s="6">
        <v>0</v>
      </c>
      <c r="O17" s="6">
        <v>0.15</v>
      </c>
      <c r="P17" s="6">
        <v>0.15</v>
      </c>
      <c r="Q17" s="108" t="s">
        <v>60</v>
      </c>
      <c r="R17" s="108" t="s">
        <v>74</v>
      </c>
      <c r="S17" s="108" t="s">
        <v>75</v>
      </c>
      <c r="T17" s="108" t="s">
        <v>63</v>
      </c>
      <c r="U17" s="108" t="s">
        <v>76</v>
      </c>
      <c r="V17" s="34" t="s">
        <v>65</v>
      </c>
      <c r="W17" s="34" t="s">
        <v>65</v>
      </c>
      <c r="X17" s="34" t="s">
        <v>65</v>
      </c>
      <c r="Y17" s="48" t="s">
        <v>66</v>
      </c>
      <c r="Z17" s="48" t="s">
        <v>65</v>
      </c>
      <c r="AA17" s="34" t="s">
        <v>65</v>
      </c>
      <c r="AB17" s="34" t="s">
        <v>65</v>
      </c>
      <c r="AC17" s="42" t="s">
        <v>65</v>
      </c>
      <c r="AD17" s="48" t="s">
        <v>77</v>
      </c>
      <c r="AE17" s="48" t="s">
        <v>65</v>
      </c>
      <c r="AF17" s="34" t="s">
        <v>65</v>
      </c>
      <c r="AG17" s="34" t="s">
        <v>65</v>
      </c>
      <c r="AH17" s="34" t="s">
        <v>65</v>
      </c>
      <c r="AI17" s="95" t="s">
        <v>78</v>
      </c>
      <c r="AJ17" s="95" t="s">
        <v>65</v>
      </c>
      <c r="AK17" s="115">
        <v>0.15</v>
      </c>
      <c r="AL17" s="116">
        <v>0.15</v>
      </c>
      <c r="AM17" s="106">
        <f t="shared" si="1"/>
        <v>1</v>
      </c>
      <c r="AN17" s="146" t="s">
        <v>79</v>
      </c>
      <c r="AO17" s="146" t="s">
        <v>80</v>
      </c>
      <c r="AP17" s="34">
        <f t="shared" ref="AP17:AP39" si="3">P17</f>
        <v>0.15</v>
      </c>
      <c r="AQ17" s="34">
        <v>0.15</v>
      </c>
      <c r="AR17" s="106">
        <f t="shared" si="2"/>
        <v>1</v>
      </c>
      <c r="AS17" s="146" t="s">
        <v>79</v>
      </c>
    </row>
    <row r="18" spans="1:45" s="79" customFormat="1" ht="111.75" customHeight="1" x14ac:dyDescent="0.25">
      <c r="A18" s="8">
        <v>4</v>
      </c>
      <c r="B18" s="8" t="s">
        <v>53</v>
      </c>
      <c r="C18" s="8" t="s">
        <v>54</v>
      </c>
      <c r="D18" s="8" t="s">
        <v>324</v>
      </c>
      <c r="E18" s="75">
        <f t="shared" si="0"/>
        <v>4.4444444444444481E-2</v>
      </c>
      <c r="F18" s="8" t="s">
        <v>81</v>
      </c>
      <c r="G18" s="8" t="s">
        <v>82</v>
      </c>
      <c r="H18" s="8" t="s">
        <v>83</v>
      </c>
      <c r="I18" s="8" t="s">
        <v>72</v>
      </c>
      <c r="J18" s="8" t="s">
        <v>58</v>
      </c>
      <c r="K18" s="8" t="s">
        <v>59</v>
      </c>
      <c r="L18" s="76">
        <v>0.05</v>
      </c>
      <c r="M18" s="76">
        <v>0.4</v>
      </c>
      <c r="N18" s="76">
        <v>0.8</v>
      </c>
      <c r="O18" s="76">
        <v>1</v>
      </c>
      <c r="P18" s="76">
        <v>1</v>
      </c>
      <c r="Q18" s="8" t="s">
        <v>60</v>
      </c>
      <c r="R18" s="8" t="s">
        <v>84</v>
      </c>
      <c r="S18" s="8" t="s">
        <v>85</v>
      </c>
      <c r="T18" s="8" t="s">
        <v>63</v>
      </c>
      <c r="U18" s="8" t="s">
        <v>86</v>
      </c>
      <c r="V18" s="77">
        <f t="shared" ref="V18:V33" si="4">L18</f>
        <v>0.05</v>
      </c>
      <c r="W18" s="117">
        <v>0</v>
      </c>
      <c r="X18" s="118">
        <v>0</v>
      </c>
      <c r="Y18" s="87" t="s">
        <v>87</v>
      </c>
      <c r="Z18" s="87" t="s">
        <v>88</v>
      </c>
      <c r="AA18" s="77">
        <f t="shared" ref="AA18:AB39" si="5">M18</f>
        <v>0.4</v>
      </c>
      <c r="AB18" s="78">
        <v>0.16059999999999999</v>
      </c>
      <c r="AC18" s="88">
        <f t="shared" ref="AC18:AC39" si="6">IF(AB18/AA18&gt;100%,100%,AB18/AA18)</f>
        <v>0.40149999999999997</v>
      </c>
      <c r="AD18" s="89" t="s">
        <v>89</v>
      </c>
      <c r="AE18" s="89" t="s">
        <v>90</v>
      </c>
      <c r="AF18" s="77">
        <f t="shared" ref="AF18:AF33" si="7">N18</f>
        <v>0.8</v>
      </c>
      <c r="AG18" s="90">
        <v>0.28460000000000002</v>
      </c>
      <c r="AH18" s="113">
        <f t="shared" ref="AH18:AH33" si="8">IF(AG18/AF18&gt;100%,100%,AG18/AF18)</f>
        <v>0.35575000000000001</v>
      </c>
      <c r="AI18" s="95" t="s">
        <v>91</v>
      </c>
      <c r="AJ18" s="95" t="s">
        <v>92</v>
      </c>
      <c r="AK18" s="119">
        <v>1</v>
      </c>
      <c r="AL18" s="120">
        <v>1</v>
      </c>
      <c r="AM18" s="106">
        <f t="shared" si="1"/>
        <v>1</v>
      </c>
      <c r="AN18" s="146" t="s">
        <v>298</v>
      </c>
      <c r="AO18" s="146" t="s">
        <v>80</v>
      </c>
      <c r="AP18" s="77">
        <f t="shared" si="3"/>
        <v>1</v>
      </c>
      <c r="AQ18" s="78">
        <v>1</v>
      </c>
      <c r="AR18" s="106">
        <f t="shared" si="2"/>
        <v>1</v>
      </c>
      <c r="AS18" s="146" t="s">
        <v>298</v>
      </c>
    </row>
    <row r="19" spans="1:45" s="27" customFormat="1" ht="139.5" customHeight="1" x14ac:dyDescent="0.25">
      <c r="A19" s="108">
        <v>4</v>
      </c>
      <c r="B19" s="108" t="s">
        <v>53</v>
      </c>
      <c r="C19" s="108" t="s">
        <v>93</v>
      </c>
      <c r="D19" s="108" t="s">
        <v>325</v>
      </c>
      <c r="E19" s="4">
        <f t="shared" si="0"/>
        <v>4.4444444444444481E-2</v>
      </c>
      <c r="F19" s="108" t="s">
        <v>55</v>
      </c>
      <c r="G19" s="108" t="s">
        <v>94</v>
      </c>
      <c r="H19" s="108" t="s">
        <v>95</v>
      </c>
      <c r="I19" s="6">
        <v>0.5</v>
      </c>
      <c r="J19" s="108" t="s">
        <v>58</v>
      </c>
      <c r="K19" s="108" t="s">
        <v>59</v>
      </c>
      <c r="L19" s="6">
        <v>0.15</v>
      </c>
      <c r="M19" s="6">
        <v>0.3</v>
      </c>
      <c r="N19" s="7">
        <v>0.45</v>
      </c>
      <c r="O19" s="7">
        <v>0.6</v>
      </c>
      <c r="P19" s="6">
        <v>0.6</v>
      </c>
      <c r="Q19" s="108" t="s">
        <v>96</v>
      </c>
      <c r="R19" s="108" t="s">
        <v>97</v>
      </c>
      <c r="S19" s="108" t="s">
        <v>98</v>
      </c>
      <c r="T19" s="108" t="s">
        <v>63</v>
      </c>
      <c r="U19" s="108" t="s">
        <v>99</v>
      </c>
      <c r="V19" s="34">
        <f t="shared" si="4"/>
        <v>0.15</v>
      </c>
      <c r="W19" s="96" t="s">
        <v>100</v>
      </c>
      <c r="X19" s="121">
        <v>1</v>
      </c>
      <c r="Y19" s="122" t="s">
        <v>101</v>
      </c>
      <c r="Z19" s="52" t="s">
        <v>102</v>
      </c>
      <c r="AA19" s="34">
        <f t="shared" si="5"/>
        <v>0.3</v>
      </c>
      <c r="AB19" s="91">
        <v>0.4587</v>
      </c>
      <c r="AC19" s="84">
        <f t="shared" si="6"/>
        <v>1</v>
      </c>
      <c r="AD19" s="85" t="s">
        <v>103</v>
      </c>
      <c r="AE19" s="85" t="s">
        <v>104</v>
      </c>
      <c r="AF19" s="34">
        <f t="shared" si="7"/>
        <v>0.45</v>
      </c>
      <c r="AG19" s="86">
        <v>0.5343</v>
      </c>
      <c r="AH19" s="113">
        <f t="shared" si="8"/>
        <v>1</v>
      </c>
      <c r="AI19" s="95" t="s">
        <v>105</v>
      </c>
      <c r="AJ19" s="95" t="s">
        <v>106</v>
      </c>
      <c r="AK19" s="105">
        <f t="shared" ref="AK19:AK22" si="9">O19</f>
        <v>0.6</v>
      </c>
      <c r="AL19" s="106">
        <v>0.7903</v>
      </c>
      <c r="AM19" s="106">
        <f t="shared" si="1"/>
        <v>1</v>
      </c>
      <c r="AN19" s="147" t="s">
        <v>299</v>
      </c>
      <c r="AO19" s="147" t="s">
        <v>107</v>
      </c>
      <c r="AP19" s="34">
        <f t="shared" si="3"/>
        <v>0.6</v>
      </c>
      <c r="AQ19" s="106">
        <v>0.7903</v>
      </c>
      <c r="AR19" s="106">
        <f t="shared" si="2"/>
        <v>1</v>
      </c>
      <c r="AS19" s="147" t="s">
        <v>300</v>
      </c>
    </row>
    <row r="20" spans="1:45" s="27" customFormat="1" ht="105" customHeight="1" x14ac:dyDescent="0.25">
      <c r="A20" s="108">
        <v>4</v>
      </c>
      <c r="B20" s="108" t="s">
        <v>53</v>
      </c>
      <c r="C20" s="108" t="s">
        <v>93</v>
      </c>
      <c r="D20" s="108" t="s">
        <v>326</v>
      </c>
      <c r="E20" s="4">
        <f t="shared" si="0"/>
        <v>4.4444444444444481E-2</v>
      </c>
      <c r="F20" s="108" t="s">
        <v>55</v>
      </c>
      <c r="G20" s="108" t="s">
        <v>108</v>
      </c>
      <c r="H20" s="108" t="s">
        <v>109</v>
      </c>
      <c r="I20" s="6">
        <v>0.6</v>
      </c>
      <c r="J20" s="108" t="s">
        <v>58</v>
      </c>
      <c r="K20" s="108" t="s">
        <v>59</v>
      </c>
      <c r="L20" s="6">
        <v>0.15</v>
      </c>
      <c r="M20" s="6">
        <v>0.3</v>
      </c>
      <c r="N20" s="7">
        <v>0.45</v>
      </c>
      <c r="O20" s="7">
        <v>0.6</v>
      </c>
      <c r="P20" s="6">
        <v>0.6</v>
      </c>
      <c r="Q20" s="108" t="s">
        <v>96</v>
      </c>
      <c r="R20" s="108" t="s">
        <v>97</v>
      </c>
      <c r="S20" s="108" t="s">
        <v>98</v>
      </c>
      <c r="T20" s="108" t="s">
        <v>63</v>
      </c>
      <c r="U20" s="108" t="s">
        <v>99</v>
      </c>
      <c r="V20" s="34">
        <f t="shared" si="4"/>
        <v>0.15</v>
      </c>
      <c r="W20" s="96">
        <v>0.47510000000000002</v>
      </c>
      <c r="X20" s="121">
        <v>1</v>
      </c>
      <c r="Y20" s="52" t="s">
        <v>110</v>
      </c>
      <c r="Z20" s="52" t="s">
        <v>102</v>
      </c>
      <c r="AA20" s="34">
        <f t="shared" si="5"/>
        <v>0.3</v>
      </c>
      <c r="AB20" s="92">
        <v>0.89639999999999997</v>
      </c>
      <c r="AC20" s="84">
        <f t="shared" si="6"/>
        <v>1</v>
      </c>
      <c r="AD20" s="85" t="s">
        <v>111</v>
      </c>
      <c r="AE20" s="85" t="s">
        <v>112</v>
      </c>
      <c r="AF20" s="34">
        <f t="shared" si="7"/>
        <v>0.45</v>
      </c>
      <c r="AG20" s="102">
        <v>0.63449999999999995</v>
      </c>
      <c r="AH20" s="113">
        <f t="shared" si="8"/>
        <v>1</v>
      </c>
      <c r="AI20" s="95" t="s">
        <v>113</v>
      </c>
      <c r="AJ20" s="95" t="s">
        <v>106</v>
      </c>
      <c r="AK20" s="105">
        <f t="shared" si="9"/>
        <v>0.6</v>
      </c>
      <c r="AL20" s="106">
        <v>0.64359999999999995</v>
      </c>
      <c r="AM20" s="106">
        <f t="shared" si="1"/>
        <v>1</v>
      </c>
      <c r="AN20" s="147" t="s">
        <v>301</v>
      </c>
      <c r="AO20" s="147" t="s">
        <v>107</v>
      </c>
      <c r="AP20" s="34">
        <f t="shared" si="3"/>
        <v>0.6</v>
      </c>
      <c r="AQ20" s="106">
        <v>0.64359999999999995</v>
      </c>
      <c r="AR20" s="106">
        <f t="shared" si="2"/>
        <v>1</v>
      </c>
      <c r="AS20" s="147" t="s">
        <v>301</v>
      </c>
    </row>
    <row r="21" spans="1:45" s="27" customFormat="1" ht="93" customHeight="1" x14ac:dyDescent="0.25">
      <c r="A21" s="108">
        <v>4</v>
      </c>
      <c r="B21" s="108" t="s">
        <v>53</v>
      </c>
      <c r="C21" s="108" t="s">
        <v>93</v>
      </c>
      <c r="D21" s="108" t="s">
        <v>327</v>
      </c>
      <c r="E21" s="4">
        <f t="shared" si="0"/>
        <v>4.4444444444444481E-2</v>
      </c>
      <c r="F21" s="108" t="s">
        <v>81</v>
      </c>
      <c r="G21" s="108" t="s">
        <v>114</v>
      </c>
      <c r="H21" s="108" t="s">
        <v>115</v>
      </c>
      <c r="I21" s="108"/>
      <c r="J21" s="108" t="s">
        <v>58</v>
      </c>
      <c r="K21" s="108" t="s">
        <v>59</v>
      </c>
      <c r="L21" s="6">
        <v>0.1</v>
      </c>
      <c r="M21" s="6">
        <v>0.25</v>
      </c>
      <c r="N21" s="6">
        <v>0.6</v>
      </c>
      <c r="O21" s="6">
        <v>0.95</v>
      </c>
      <c r="P21" s="6">
        <v>0.95</v>
      </c>
      <c r="Q21" s="108" t="s">
        <v>96</v>
      </c>
      <c r="R21" s="108" t="s">
        <v>97</v>
      </c>
      <c r="S21" s="108" t="s">
        <v>98</v>
      </c>
      <c r="T21" s="108" t="s">
        <v>63</v>
      </c>
      <c r="U21" s="108" t="s">
        <v>116</v>
      </c>
      <c r="V21" s="34">
        <f t="shared" si="4"/>
        <v>0.1</v>
      </c>
      <c r="W21" s="96">
        <v>0.22</v>
      </c>
      <c r="X21" s="121">
        <v>1</v>
      </c>
      <c r="Y21" s="52" t="s">
        <v>117</v>
      </c>
      <c r="Z21" s="52" t="s">
        <v>118</v>
      </c>
      <c r="AA21" s="34">
        <f t="shared" si="5"/>
        <v>0.25</v>
      </c>
      <c r="AB21" s="93">
        <v>0.41470000000000001</v>
      </c>
      <c r="AC21" s="84">
        <f t="shared" si="6"/>
        <v>1</v>
      </c>
      <c r="AD21" s="85" t="s">
        <v>119</v>
      </c>
      <c r="AE21" s="85" t="s">
        <v>112</v>
      </c>
      <c r="AF21" s="114">
        <v>0.6</v>
      </c>
      <c r="AG21" s="86">
        <v>0.58340000000000003</v>
      </c>
      <c r="AH21" s="113">
        <f t="shared" si="8"/>
        <v>0.97233333333333338</v>
      </c>
      <c r="AI21" s="95" t="s">
        <v>120</v>
      </c>
      <c r="AJ21" s="95" t="s">
        <v>106</v>
      </c>
      <c r="AK21" s="114">
        <v>0.95</v>
      </c>
      <c r="AL21" s="113">
        <v>0.84540000000000004</v>
      </c>
      <c r="AM21" s="106">
        <f t="shared" si="1"/>
        <v>0.88989473684210529</v>
      </c>
      <c r="AN21" s="145" t="s">
        <v>121</v>
      </c>
      <c r="AO21" s="145" t="s">
        <v>122</v>
      </c>
      <c r="AP21" s="34">
        <f t="shared" si="3"/>
        <v>0.95</v>
      </c>
      <c r="AQ21" s="113">
        <v>0.84540000000000004</v>
      </c>
      <c r="AR21" s="106">
        <f t="shared" si="2"/>
        <v>0.88989473684210529</v>
      </c>
      <c r="AS21" s="145" t="s">
        <v>121</v>
      </c>
    </row>
    <row r="22" spans="1:45" s="27" customFormat="1" ht="82.5" customHeight="1" x14ac:dyDescent="0.25">
      <c r="A22" s="108">
        <v>4</v>
      </c>
      <c r="B22" s="108" t="s">
        <v>53</v>
      </c>
      <c r="C22" s="108" t="s">
        <v>93</v>
      </c>
      <c r="D22" s="108" t="s">
        <v>328</v>
      </c>
      <c r="E22" s="4">
        <f t="shared" si="0"/>
        <v>4.4444444444444481E-2</v>
      </c>
      <c r="F22" s="108" t="s">
        <v>55</v>
      </c>
      <c r="G22" s="108" t="s">
        <v>123</v>
      </c>
      <c r="H22" s="108" t="s">
        <v>124</v>
      </c>
      <c r="I22" s="108"/>
      <c r="J22" s="108" t="s">
        <v>58</v>
      </c>
      <c r="K22" s="108" t="s">
        <v>59</v>
      </c>
      <c r="L22" s="6">
        <v>0.02</v>
      </c>
      <c r="M22" s="6">
        <v>0.1</v>
      </c>
      <c r="N22" s="6">
        <v>0.2</v>
      </c>
      <c r="O22" s="6">
        <v>0.4</v>
      </c>
      <c r="P22" s="6">
        <v>0.4</v>
      </c>
      <c r="Q22" s="108" t="s">
        <v>96</v>
      </c>
      <c r="R22" s="108" t="s">
        <v>97</v>
      </c>
      <c r="S22" s="108" t="s">
        <v>98</v>
      </c>
      <c r="T22" s="108" t="s">
        <v>63</v>
      </c>
      <c r="U22" s="108" t="s">
        <v>116</v>
      </c>
      <c r="V22" s="34">
        <f t="shared" si="4"/>
        <v>0.02</v>
      </c>
      <c r="W22" s="96">
        <v>7.0000000000000007E-2</v>
      </c>
      <c r="X22" s="121">
        <v>1</v>
      </c>
      <c r="Y22" s="52" t="s">
        <v>125</v>
      </c>
      <c r="Z22" s="52" t="s">
        <v>126</v>
      </c>
      <c r="AA22" s="34">
        <f t="shared" si="5"/>
        <v>0.1</v>
      </c>
      <c r="AB22" s="91">
        <v>0.2205</v>
      </c>
      <c r="AC22" s="84">
        <f t="shared" si="6"/>
        <v>1</v>
      </c>
      <c r="AD22" s="85" t="s">
        <v>127</v>
      </c>
      <c r="AE22" s="85" t="s">
        <v>112</v>
      </c>
      <c r="AF22" s="34">
        <f t="shared" si="7"/>
        <v>0.2</v>
      </c>
      <c r="AG22" s="86">
        <v>0.46629999999999999</v>
      </c>
      <c r="AH22" s="113">
        <f t="shared" si="8"/>
        <v>1</v>
      </c>
      <c r="AI22" s="95" t="s">
        <v>128</v>
      </c>
      <c r="AJ22" s="95" t="s">
        <v>106</v>
      </c>
      <c r="AK22" s="105">
        <f t="shared" si="9"/>
        <v>0.4</v>
      </c>
      <c r="AL22" s="106">
        <v>0.5585</v>
      </c>
      <c r="AM22" s="106">
        <f t="shared" si="1"/>
        <v>1</v>
      </c>
      <c r="AN22" s="85" t="s">
        <v>302</v>
      </c>
      <c r="AO22" s="145" t="s">
        <v>129</v>
      </c>
      <c r="AP22" s="34">
        <f t="shared" si="3"/>
        <v>0.4</v>
      </c>
      <c r="AQ22" s="106">
        <v>0.5585</v>
      </c>
      <c r="AR22" s="106">
        <f t="shared" si="2"/>
        <v>1</v>
      </c>
      <c r="AS22" s="85" t="s">
        <v>302</v>
      </c>
    </row>
    <row r="23" spans="1:45" s="27" customFormat="1" ht="114.75" customHeight="1" x14ac:dyDescent="0.25">
      <c r="A23" s="108">
        <v>4</v>
      </c>
      <c r="B23" s="108" t="s">
        <v>53</v>
      </c>
      <c r="C23" s="108" t="s">
        <v>93</v>
      </c>
      <c r="D23" s="108" t="s">
        <v>329</v>
      </c>
      <c r="E23" s="4">
        <f t="shared" si="0"/>
        <v>4.4444444444444481E-2</v>
      </c>
      <c r="F23" s="108" t="s">
        <v>81</v>
      </c>
      <c r="G23" s="108" t="s">
        <v>130</v>
      </c>
      <c r="H23" s="108" t="s">
        <v>131</v>
      </c>
      <c r="I23" s="108"/>
      <c r="J23" s="108" t="s">
        <v>73</v>
      </c>
      <c r="K23" s="108" t="s">
        <v>59</v>
      </c>
      <c r="L23" s="6">
        <v>0.95</v>
      </c>
      <c r="M23" s="6">
        <v>0.95</v>
      </c>
      <c r="N23" s="6">
        <v>0.95</v>
      </c>
      <c r="O23" s="6">
        <v>0.95</v>
      </c>
      <c r="P23" s="6">
        <v>0.95</v>
      </c>
      <c r="Q23" s="108" t="s">
        <v>96</v>
      </c>
      <c r="R23" s="108" t="s">
        <v>97</v>
      </c>
      <c r="S23" s="108" t="s">
        <v>132</v>
      </c>
      <c r="T23" s="108" t="s">
        <v>63</v>
      </c>
      <c r="U23" s="8" t="s">
        <v>133</v>
      </c>
      <c r="V23" s="34">
        <f t="shared" si="4"/>
        <v>0.95</v>
      </c>
      <c r="W23" s="123">
        <v>0.98</v>
      </c>
      <c r="X23" s="121">
        <v>1</v>
      </c>
      <c r="Y23" s="52" t="s">
        <v>134</v>
      </c>
      <c r="Z23" s="52" t="s">
        <v>135</v>
      </c>
      <c r="AA23" s="34">
        <f t="shared" si="5"/>
        <v>0.95</v>
      </c>
      <c r="AB23" s="94">
        <v>0.98109999999999997</v>
      </c>
      <c r="AC23" s="84">
        <f t="shared" si="6"/>
        <v>1</v>
      </c>
      <c r="AD23" s="95" t="s">
        <v>136</v>
      </c>
      <c r="AE23" s="95" t="s">
        <v>137</v>
      </c>
      <c r="AF23" s="34">
        <f t="shared" si="7"/>
        <v>0.95</v>
      </c>
      <c r="AG23" s="112">
        <v>0.96460000000000001</v>
      </c>
      <c r="AH23" s="113">
        <f t="shared" si="8"/>
        <v>1</v>
      </c>
      <c r="AI23" s="95" t="s">
        <v>138</v>
      </c>
      <c r="AJ23" s="95" t="s">
        <v>139</v>
      </c>
      <c r="AK23" s="138">
        <v>0.95</v>
      </c>
      <c r="AL23" s="139">
        <v>0.90749999999999997</v>
      </c>
      <c r="AM23" s="140">
        <f t="shared" si="1"/>
        <v>0.95526315789473681</v>
      </c>
      <c r="AN23" s="148" t="s">
        <v>341</v>
      </c>
      <c r="AO23" s="148" t="s">
        <v>140</v>
      </c>
      <c r="AP23" s="141">
        <f t="shared" si="3"/>
        <v>0.95</v>
      </c>
      <c r="AQ23" s="139">
        <f>(W23+AB23+AG23+AL23)/4</f>
        <v>0.95829999999999993</v>
      </c>
      <c r="AR23" s="140">
        <f t="shared" si="2"/>
        <v>1</v>
      </c>
      <c r="AS23" s="148" t="s">
        <v>342</v>
      </c>
    </row>
    <row r="24" spans="1:45" s="27" customFormat="1" ht="132.75" customHeight="1" x14ac:dyDescent="0.25">
      <c r="A24" s="108">
        <v>4</v>
      </c>
      <c r="B24" s="108" t="s">
        <v>53</v>
      </c>
      <c r="C24" s="108" t="s">
        <v>93</v>
      </c>
      <c r="D24" s="108" t="s">
        <v>330</v>
      </c>
      <c r="E24" s="4">
        <f t="shared" si="0"/>
        <v>4.4444444444444481E-2</v>
      </c>
      <c r="F24" s="108" t="s">
        <v>55</v>
      </c>
      <c r="G24" s="108" t="s">
        <v>141</v>
      </c>
      <c r="H24" s="108" t="s">
        <v>142</v>
      </c>
      <c r="I24" s="108"/>
      <c r="J24" s="108" t="s">
        <v>73</v>
      </c>
      <c r="K24" s="108" t="s">
        <v>59</v>
      </c>
      <c r="L24" s="6">
        <v>1</v>
      </c>
      <c r="M24" s="6">
        <v>1</v>
      </c>
      <c r="N24" s="6">
        <v>1</v>
      </c>
      <c r="O24" s="6">
        <v>1</v>
      </c>
      <c r="P24" s="6">
        <v>1</v>
      </c>
      <c r="Q24" s="108" t="s">
        <v>96</v>
      </c>
      <c r="R24" s="8" t="s">
        <v>97</v>
      </c>
      <c r="S24" s="8" t="s">
        <v>143</v>
      </c>
      <c r="T24" s="8" t="s">
        <v>63</v>
      </c>
      <c r="U24" s="8" t="s">
        <v>144</v>
      </c>
      <c r="V24" s="34">
        <f t="shared" si="4"/>
        <v>1</v>
      </c>
      <c r="W24" s="124">
        <v>0.91300000000000003</v>
      </c>
      <c r="X24" s="124">
        <v>0.91300000000000003</v>
      </c>
      <c r="Y24" s="52" t="s">
        <v>145</v>
      </c>
      <c r="Z24" s="52" t="s">
        <v>135</v>
      </c>
      <c r="AA24" s="34">
        <f t="shared" si="5"/>
        <v>1</v>
      </c>
      <c r="AB24" s="96">
        <v>1</v>
      </c>
      <c r="AC24" s="84">
        <f t="shared" si="6"/>
        <v>1</v>
      </c>
      <c r="AD24" s="95" t="s">
        <v>146</v>
      </c>
      <c r="AE24" s="95" t="s">
        <v>112</v>
      </c>
      <c r="AF24" s="34">
        <f t="shared" si="7"/>
        <v>1</v>
      </c>
      <c r="AG24" s="112">
        <v>0.96330000000000005</v>
      </c>
      <c r="AH24" s="113">
        <f t="shared" si="8"/>
        <v>0.96330000000000005</v>
      </c>
      <c r="AI24" s="95" t="s">
        <v>147</v>
      </c>
      <c r="AJ24" s="95" t="s">
        <v>148</v>
      </c>
      <c r="AK24" s="142">
        <v>1</v>
      </c>
      <c r="AL24" s="143">
        <v>1</v>
      </c>
      <c r="AM24" s="140">
        <f t="shared" si="1"/>
        <v>1</v>
      </c>
      <c r="AN24" s="149" t="s">
        <v>343</v>
      </c>
      <c r="AO24" s="149" t="s">
        <v>106</v>
      </c>
      <c r="AP24" s="141">
        <f t="shared" si="3"/>
        <v>1</v>
      </c>
      <c r="AQ24" s="144">
        <f>(W24+AB24+AG24+AL24)/4</f>
        <v>0.96907500000000002</v>
      </c>
      <c r="AR24" s="140">
        <f t="shared" si="2"/>
        <v>0.96907500000000002</v>
      </c>
      <c r="AS24" s="148" t="s">
        <v>344</v>
      </c>
    </row>
    <row r="25" spans="1:45" s="27" customFormat="1" ht="110.25" customHeight="1" x14ac:dyDescent="0.25">
      <c r="A25" s="108">
        <v>4</v>
      </c>
      <c r="B25" s="108" t="s">
        <v>53</v>
      </c>
      <c r="C25" s="108" t="s">
        <v>93</v>
      </c>
      <c r="D25" s="108" t="s">
        <v>331</v>
      </c>
      <c r="E25" s="4">
        <f t="shared" si="0"/>
        <v>4.4444444444444481E-2</v>
      </c>
      <c r="F25" s="108" t="s">
        <v>55</v>
      </c>
      <c r="G25" s="108" t="s">
        <v>149</v>
      </c>
      <c r="H25" s="108" t="s">
        <v>150</v>
      </c>
      <c r="I25" s="108"/>
      <c r="J25" s="108" t="s">
        <v>73</v>
      </c>
      <c r="K25" s="108" t="s">
        <v>59</v>
      </c>
      <c r="L25" s="6">
        <v>0.95</v>
      </c>
      <c r="M25" s="6">
        <v>0.95</v>
      </c>
      <c r="N25" s="6">
        <v>0.95</v>
      </c>
      <c r="O25" s="6">
        <v>0.95</v>
      </c>
      <c r="P25" s="6">
        <v>0.95</v>
      </c>
      <c r="Q25" s="108" t="s">
        <v>96</v>
      </c>
      <c r="R25" s="108" t="s">
        <v>151</v>
      </c>
      <c r="S25" s="8" t="s">
        <v>143</v>
      </c>
      <c r="T25" s="108" t="s">
        <v>63</v>
      </c>
      <c r="U25" s="8" t="s">
        <v>144</v>
      </c>
      <c r="V25" s="34">
        <f t="shared" si="4"/>
        <v>0.95</v>
      </c>
      <c r="W25" s="96">
        <v>1</v>
      </c>
      <c r="X25" s="121">
        <v>1</v>
      </c>
      <c r="Y25" s="52" t="s">
        <v>152</v>
      </c>
      <c r="Z25" s="52" t="s">
        <v>153</v>
      </c>
      <c r="AA25" s="34">
        <f t="shared" si="5"/>
        <v>0.95</v>
      </c>
      <c r="AB25" s="97">
        <v>0.84</v>
      </c>
      <c r="AC25" s="84">
        <f t="shared" si="6"/>
        <v>0.88421052631578945</v>
      </c>
      <c r="AD25" s="95" t="s">
        <v>154</v>
      </c>
      <c r="AE25" s="95" t="s">
        <v>153</v>
      </c>
      <c r="AF25" s="34">
        <f t="shared" si="7"/>
        <v>0.95</v>
      </c>
      <c r="AG25" s="115">
        <v>1</v>
      </c>
      <c r="AH25" s="113">
        <f t="shared" si="8"/>
        <v>1</v>
      </c>
      <c r="AI25" s="95" t="s">
        <v>155</v>
      </c>
      <c r="AJ25" s="95" t="s">
        <v>156</v>
      </c>
      <c r="AK25" s="142">
        <v>0.95</v>
      </c>
      <c r="AL25" s="143">
        <v>1</v>
      </c>
      <c r="AM25" s="140">
        <f t="shared" si="1"/>
        <v>1</v>
      </c>
      <c r="AN25" s="149" t="s">
        <v>154</v>
      </c>
      <c r="AO25" s="149" t="s">
        <v>157</v>
      </c>
      <c r="AP25" s="141">
        <f t="shared" si="3"/>
        <v>0.95</v>
      </c>
      <c r="AQ25" s="144">
        <f>(W25+AB25+AG25+AL25)/4</f>
        <v>0.96</v>
      </c>
      <c r="AR25" s="140">
        <f t="shared" si="2"/>
        <v>1</v>
      </c>
      <c r="AS25" s="149" t="s">
        <v>345</v>
      </c>
    </row>
    <row r="26" spans="1:45" s="27" customFormat="1" ht="60" x14ac:dyDescent="0.25">
      <c r="A26" s="108">
        <v>4</v>
      </c>
      <c r="B26" s="108" t="s">
        <v>53</v>
      </c>
      <c r="C26" s="108" t="s">
        <v>158</v>
      </c>
      <c r="D26" s="108" t="s">
        <v>332</v>
      </c>
      <c r="E26" s="9">
        <f t="shared" si="0"/>
        <v>4.4444444444444481E-2</v>
      </c>
      <c r="F26" s="108" t="s">
        <v>81</v>
      </c>
      <c r="G26" s="108" t="s">
        <v>159</v>
      </c>
      <c r="H26" s="108" t="s">
        <v>160</v>
      </c>
      <c r="I26" s="108"/>
      <c r="J26" s="108" t="s">
        <v>161</v>
      </c>
      <c r="K26" s="108" t="s">
        <v>162</v>
      </c>
      <c r="L26" s="10">
        <v>1536</v>
      </c>
      <c r="M26" s="10">
        <v>1536</v>
      </c>
      <c r="N26" s="10">
        <v>1536</v>
      </c>
      <c r="O26" s="10">
        <v>1536</v>
      </c>
      <c r="P26" s="11">
        <f>SUM(L26:O26)</f>
        <v>6144</v>
      </c>
      <c r="Q26" s="108" t="s">
        <v>96</v>
      </c>
      <c r="R26" s="108" t="s">
        <v>163</v>
      </c>
      <c r="S26" s="108" t="s">
        <v>164</v>
      </c>
      <c r="T26" s="108" t="s">
        <v>63</v>
      </c>
      <c r="U26" s="108" t="s">
        <v>164</v>
      </c>
      <c r="V26" s="35">
        <f t="shared" si="4"/>
        <v>1536</v>
      </c>
      <c r="W26" s="125">
        <v>2139</v>
      </c>
      <c r="X26" s="121">
        <v>1</v>
      </c>
      <c r="Y26" s="52" t="s">
        <v>165</v>
      </c>
      <c r="Z26" s="52" t="s">
        <v>166</v>
      </c>
      <c r="AA26" s="35">
        <f t="shared" si="5"/>
        <v>1536</v>
      </c>
      <c r="AB26" s="98">
        <v>4151</v>
      </c>
      <c r="AC26" s="84">
        <f t="shared" si="6"/>
        <v>1</v>
      </c>
      <c r="AD26" s="95" t="s">
        <v>167</v>
      </c>
      <c r="AE26" s="95" t="s">
        <v>168</v>
      </c>
      <c r="AF26" s="35">
        <f t="shared" si="7"/>
        <v>1536</v>
      </c>
      <c r="AG26" s="126">
        <v>9973</v>
      </c>
      <c r="AH26" s="113">
        <f t="shared" si="8"/>
        <v>1</v>
      </c>
      <c r="AI26" s="95" t="s">
        <v>169</v>
      </c>
      <c r="AJ26" s="95" t="s">
        <v>170</v>
      </c>
      <c r="AK26" s="127">
        <v>1536</v>
      </c>
      <c r="AL26" s="128">
        <v>7650</v>
      </c>
      <c r="AM26" s="106">
        <f t="shared" si="1"/>
        <v>1</v>
      </c>
      <c r="AN26" s="85" t="s">
        <v>303</v>
      </c>
      <c r="AO26" s="146" t="s">
        <v>171</v>
      </c>
      <c r="AP26" s="35">
        <f t="shared" si="3"/>
        <v>6144</v>
      </c>
      <c r="AQ26" s="35">
        <f>W26+AB26+AG26+AL26</f>
        <v>23913</v>
      </c>
      <c r="AR26" s="106">
        <f t="shared" si="2"/>
        <v>1</v>
      </c>
      <c r="AS26" s="95" t="s">
        <v>304</v>
      </c>
    </row>
    <row r="27" spans="1:45" s="27" customFormat="1" ht="70.5" customHeight="1" x14ac:dyDescent="0.25">
      <c r="A27" s="108">
        <v>4</v>
      </c>
      <c r="B27" s="108" t="s">
        <v>53</v>
      </c>
      <c r="C27" s="108" t="s">
        <v>158</v>
      </c>
      <c r="D27" s="108" t="s">
        <v>333</v>
      </c>
      <c r="E27" s="9">
        <f t="shared" si="0"/>
        <v>4.4444444444444481E-2</v>
      </c>
      <c r="F27" s="108" t="s">
        <v>55</v>
      </c>
      <c r="G27" s="108" t="s">
        <v>172</v>
      </c>
      <c r="H27" s="108" t="s">
        <v>173</v>
      </c>
      <c r="I27" s="108"/>
      <c r="J27" s="108" t="s">
        <v>161</v>
      </c>
      <c r="K27" s="108" t="s">
        <v>174</v>
      </c>
      <c r="L27" s="10">
        <v>900</v>
      </c>
      <c r="M27" s="10">
        <v>900</v>
      </c>
      <c r="N27" s="10">
        <v>900</v>
      </c>
      <c r="O27" s="10">
        <v>900</v>
      </c>
      <c r="P27" s="11">
        <f>SUM(L27:O27)</f>
        <v>3600</v>
      </c>
      <c r="Q27" s="108" t="s">
        <v>96</v>
      </c>
      <c r="R27" s="108" t="s">
        <v>174</v>
      </c>
      <c r="S27" s="108" t="s">
        <v>164</v>
      </c>
      <c r="T27" s="108" t="s">
        <v>63</v>
      </c>
      <c r="U27" s="108" t="s">
        <v>164</v>
      </c>
      <c r="V27" s="35">
        <f t="shared" si="4"/>
        <v>900</v>
      </c>
      <c r="W27" s="125">
        <v>230</v>
      </c>
      <c r="X27" s="123">
        <f>W27/V27</f>
        <v>0.25555555555555554</v>
      </c>
      <c r="Y27" s="52" t="s">
        <v>175</v>
      </c>
      <c r="Z27" s="52" t="s">
        <v>166</v>
      </c>
      <c r="AA27" s="35">
        <f t="shared" si="5"/>
        <v>900</v>
      </c>
      <c r="AB27" s="99">
        <v>1192</v>
      </c>
      <c r="AC27" s="84">
        <f t="shared" si="6"/>
        <v>1</v>
      </c>
      <c r="AD27" s="95" t="s">
        <v>176</v>
      </c>
      <c r="AE27" s="95" t="s">
        <v>168</v>
      </c>
      <c r="AF27" s="35">
        <f t="shared" si="7"/>
        <v>900</v>
      </c>
      <c r="AG27" s="129">
        <v>1140</v>
      </c>
      <c r="AH27" s="113">
        <f t="shared" si="8"/>
        <v>1</v>
      </c>
      <c r="AI27" s="95" t="s">
        <v>177</v>
      </c>
      <c r="AJ27" s="95" t="s">
        <v>170</v>
      </c>
      <c r="AK27" s="129">
        <v>900</v>
      </c>
      <c r="AL27" s="128">
        <v>2200</v>
      </c>
      <c r="AM27" s="106">
        <f t="shared" si="1"/>
        <v>1</v>
      </c>
      <c r="AN27" s="146" t="s">
        <v>305</v>
      </c>
      <c r="AO27" s="146" t="s">
        <v>178</v>
      </c>
      <c r="AP27" s="35">
        <f t="shared" si="3"/>
        <v>3600</v>
      </c>
      <c r="AQ27" s="35">
        <f t="shared" ref="AQ27:AQ33" si="10">W27+AB27+AG27+AL27</f>
        <v>4762</v>
      </c>
      <c r="AR27" s="106">
        <f t="shared" si="2"/>
        <v>1</v>
      </c>
      <c r="AS27" s="95" t="s">
        <v>306</v>
      </c>
    </row>
    <row r="28" spans="1:45" s="27" customFormat="1" ht="121.5" customHeight="1" x14ac:dyDescent="0.25">
      <c r="A28" s="108">
        <v>4</v>
      </c>
      <c r="B28" s="108" t="s">
        <v>53</v>
      </c>
      <c r="C28" s="108" t="s">
        <v>158</v>
      </c>
      <c r="D28" s="108" t="s">
        <v>334</v>
      </c>
      <c r="E28" s="9">
        <f t="shared" si="0"/>
        <v>4.4444444444444481E-2</v>
      </c>
      <c r="F28" s="108" t="s">
        <v>55</v>
      </c>
      <c r="G28" s="108" t="s">
        <v>179</v>
      </c>
      <c r="H28" s="108" t="s">
        <v>180</v>
      </c>
      <c r="I28" s="108"/>
      <c r="J28" s="108" t="s">
        <v>161</v>
      </c>
      <c r="K28" s="108" t="s">
        <v>181</v>
      </c>
      <c r="L28" s="12">
        <v>11</v>
      </c>
      <c r="M28" s="12">
        <v>21</v>
      </c>
      <c r="N28" s="12">
        <v>21</v>
      </c>
      <c r="O28" s="12">
        <v>13</v>
      </c>
      <c r="P28" s="11">
        <f t="shared" ref="P28:P33" si="11">SUM(L28:O28)</f>
        <v>66</v>
      </c>
      <c r="Q28" s="108" t="s">
        <v>96</v>
      </c>
      <c r="R28" s="108" t="s">
        <v>182</v>
      </c>
      <c r="S28" s="108" t="s">
        <v>183</v>
      </c>
      <c r="T28" s="108" t="s">
        <v>63</v>
      </c>
      <c r="U28" s="108" t="s">
        <v>183</v>
      </c>
      <c r="V28" s="35">
        <f t="shared" si="4"/>
        <v>11</v>
      </c>
      <c r="W28" s="125">
        <v>0</v>
      </c>
      <c r="X28" s="121">
        <v>0</v>
      </c>
      <c r="Y28" s="52" t="s">
        <v>184</v>
      </c>
      <c r="Z28" s="52" t="s">
        <v>185</v>
      </c>
      <c r="AA28" s="28">
        <f t="shared" si="5"/>
        <v>21</v>
      </c>
      <c r="AB28" s="100">
        <v>0</v>
      </c>
      <c r="AC28" s="84">
        <f t="shared" si="6"/>
        <v>0</v>
      </c>
      <c r="AD28" s="95" t="s">
        <v>186</v>
      </c>
      <c r="AE28" s="95" t="s">
        <v>187</v>
      </c>
      <c r="AF28" s="103">
        <f t="shared" si="7"/>
        <v>21</v>
      </c>
      <c r="AG28" s="126">
        <v>7</v>
      </c>
      <c r="AH28" s="113">
        <f t="shared" si="8"/>
        <v>0.33333333333333331</v>
      </c>
      <c r="AI28" s="95" t="s">
        <v>188</v>
      </c>
      <c r="AJ28" s="95" t="s">
        <v>189</v>
      </c>
      <c r="AK28" s="129">
        <v>13</v>
      </c>
      <c r="AL28" s="128">
        <v>71</v>
      </c>
      <c r="AM28" s="106">
        <f t="shared" si="1"/>
        <v>1</v>
      </c>
      <c r="AN28" s="146" t="s">
        <v>307</v>
      </c>
      <c r="AO28" s="146" t="s">
        <v>190</v>
      </c>
      <c r="AP28" s="35">
        <f t="shared" si="3"/>
        <v>66</v>
      </c>
      <c r="AQ28" s="35">
        <f t="shared" si="10"/>
        <v>78</v>
      </c>
      <c r="AR28" s="106">
        <f t="shared" si="2"/>
        <v>1</v>
      </c>
      <c r="AS28" s="95" t="s">
        <v>314</v>
      </c>
    </row>
    <row r="29" spans="1:45" s="27" customFormat="1" ht="195" x14ac:dyDescent="0.25">
      <c r="A29" s="108">
        <v>4</v>
      </c>
      <c r="B29" s="108" t="s">
        <v>53</v>
      </c>
      <c r="C29" s="108" t="s">
        <v>158</v>
      </c>
      <c r="D29" s="108" t="s">
        <v>335</v>
      </c>
      <c r="E29" s="9">
        <f t="shared" si="0"/>
        <v>4.4444444444444481E-2</v>
      </c>
      <c r="F29" s="108" t="s">
        <v>81</v>
      </c>
      <c r="G29" s="108" t="s">
        <v>191</v>
      </c>
      <c r="H29" s="108" t="s">
        <v>192</v>
      </c>
      <c r="I29" s="108"/>
      <c r="J29" s="108" t="s">
        <v>161</v>
      </c>
      <c r="K29" s="108" t="s">
        <v>182</v>
      </c>
      <c r="L29" s="12">
        <v>50</v>
      </c>
      <c r="M29" s="12">
        <v>100</v>
      </c>
      <c r="N29" s="12">
        <v>100</v>
      </c>
      <c r="O29" s="12">
        <v>97</v>
      </c>
      <c r="P29" s="11">
        <f t="shared" si="11"/>
        <v>347</v>
      </c>
      <c r="Q29" s="108" t="s">
        <v>96</v>
      </c>
      <c r="R29" s="108" t="s">
        <v>182</v>
      </c>
      <c r="S29" s="108" t="s">
        <v>183</v>
      </c>
      <c r="T29" s="108" t="s">
        <v>63</v>
      </c>
      <c r="U29" s="108" t="s">
        <v>183</v>
      </c>
      <c r="V29" s="35">
        <f t="shared" si="4"/>
        <v>50</v>
      </c>
      <c r="W29" s="125">
        <v>0</v>
      </c>
      <c r="X29" s="121">
        <v>0</v>
      </c>
      <c r="Y29" s="52" t="s">
        <v>184</v>
      </c>
      <c r="Z29" s="52" t="s">
        <v>185</v>
      </c>
      <c r="AA29" s="28">
        <f t="shared" si="5"/>
        <v>100</v>
      </c>
      <c r="AB29" s="100">
        <v>57</v>
      </c>
      <c r="AC29" s="84">
        <f t="shared" si="6"/>
        <v>0.56999999999999995</v>
      </c>
      <c r="AD29" s="95" t="s">
        <v>193</v>
      </c>
      <c r="AE29" s="95" t="s">
        <v>187</v>
      </c>
      <c r="AF29" s="103">
        <f t="shared" si="7"/>
        <v>100</v>
      </c>
      <c r="AG29" s="129">
        <v>60</v>
      </c>
      <c r="AH29" s="113">
        <f t="shared" si="8"/>
        <v>0.6</v>
      </c>
      <c r="AI29" s="95" t="s">
        <v>194</v>
      </c>
      <c r="AJ29" s="95" t="s">
        <v>189</v>
      </c>
      <c r="AK29" s="129">
        <v>97</v>
      </c>
      <c r="AL29" s="128">
        <v>39</v>
      </c>
      <c r="AM29" s="106">
        <f t="shared" si="1"/>
        <v>0.40206185567010311</v>
      </c>
      <c r="AN29" s="146" t="s">
        <v>308</v>
      </c>
      <c r="AO29" s="146" t="s">
        <v>190</v>
      </c>
      <c r="AP29" s="35">
        <f t="shared" si="3"/>
        <v>347</v>
      </c>
      <c r="AQ29" s="35">
        <f t="shared" si="10"/>
        <v>156</v>
      </c>
      <c r="AR29" s="106">
        <f t="shared" si="2"/>
        <v>0.44956772334293948</v>
      </c>
      <c r="AS29" s="95" t="s">
        <v>309</v>
      </c>
    </row>
    <row r="30" spans="1:45" s="27" customFormat="1" ht="78.75" customHeight="1" x14ac:dyDescent="0.25">
      <c r="A30" s="108">
        <v>4</v>
      </c>
      <c r="B30" s="108" t="s">
        <v>53</v>
      </c>
      <c r="C30" s="108" t="s">
        <v>158</v>
      </c>
      <c r="D30" s="108" t="s">
        <v>336</v>
      </c>
      <c r="E30" s="4">
        <f t="shared" si="0"/>
        <v>4.4444444444444481E-2</v>
      </c>
      <c r="F30" s="108" t="s">
        <v>81</v>
      </c>
      <c r="G30" s="108" t="s">
        <v>195</v>
      </c>
      <c r="H30" s="108" t="s">
        <v>196</v>
      </c>
      <c r="I30" s="108"/>
      <c r="J30" s="108" t="s">
        <v>161</v>
      </c>
      <c r="K30" s="108" t="s">
        <v>197</v>
      </c>
      <c r="L30" s="12">
        <v>25</v>
      </c>
      <c r="M30" s="12">
        <v>25</v>
      </c>
      <c r="N30" s="12">
        <v>25</v>
      </c>
      <c r="O30" s="12">
        <v>25</v>
      </c>
      <c r="P30" s="11">
        <f t="shared" si="11"/>
        <v>100</v>
      </c>
      <c r="Q30" s="108" t="s">
        <v>96</v>
      </c>
      <c r="R30" s="108" t="s">
        <v>198</v>
      </c>
      <c r="S30" s="108" t="s">
        <v>199</v>
      </c>
      <c r="T30" s="108" t="s">
        <v>63</v>
      </c>
      <c r="U30" s="108" t="s">
        <v>198</v>
      </c>
      <c r="V30" s="36">
        <f t="shared" si="4"/>
        <v>25</v>
      </c>
      <c r="W30" s="125">
        <v>11</v>
      </c>
      <c r="X30" s="121">
        <v>0.44</v>
      </c>
      <c r="Y30" s="52" t="s">
        <v>200</v>
      </c>
      <c r="Z30" s="52" t="s">
        <v>201</v>
      </c>
      <c r="AA30" s="36">
        <f t="shared" si="5"/>
        <v>25</v>
      </c>
      <c r="AB30" s="101">
        <v>51</v>
      </c>
      <c r="AC30" s="84">
        <f t="shared" si="6"/>
        <v>1</v>
      </c>
      <c r="AD30" s="95" t="s">
        <v>202</v>
      </c>
      <c r="AE30" s="95" t="s">
        <v>203</v>
      </c>
      <c r="AF30" s="36">
        <f t="shared" si="7"/>
        <v>25</v>
      </c>
      <c r="AG30" s="126">
        <v>37</v>
      </c>
      <c r="AH30" s="113">
        <f t="shared" si="8"/>
        <v>1</v>
      </c>
      <c r="AI30" s="95" t="s">
        <v>204</v>
      </c>
      <c r="AJ30" s="95" t="s">
        <v>205</v>
      </c>
      <c r="AK30" s="129">
        <v>25</v>
      </c>
      <c r="AL30" s="128">
        <v>8</v>
      </c>
      <c r="AM30" s="106">
        <f t="shared" si="1"/>
        <v>0.32</v>
      </c>
      <c r="AN30" s="146" t="s">
        <v>310</v>
      </c>
      <c r="AO30" s="146" t="s">
        <v>206</v>
      </c>
      <c r="AP30" s="36">
        <f t="shared" si="3"/>
        <v>100</v>
      </c>
      <c r="AQ30" s="35">
        <f t="shared" si="10"/>
        <v>107</v>
      </c>
      <c r="AR30" s="106">
        <f t="shared" si="2"/>
        <v>1</v>
      </c>
      <c r="AS30" s="95" t="s">
        <v>207</v>
      </c>
    </row>
    <row r="31" spans="1:45" s="27" customFormat="1" ht="96" customHeight="1" x14ac:dyDescent="0.25">
      <c r="A31" s="108">
        <v>4</v>
      </c>
      <c r="B31" s="108" t="s">
        <v>53</v>
      </c>
      <c r="C31" s="108" t="s">
        <v>158</v>
      </c>
      <c r="D31" s="108" t="s">
        <v>337</v>
      </c>
      <c r="E31" s="4">
        <f t="shared" si="0"/>
        <v>4.4444444444444481E-2</v>
      </c>
      <c r="F31" s="108" t="s">
        <v>81</v>
      </c>
      <c r="G31" s="108" t="s">
        <v>208</v>
      </c>
      <c r="H31" s="108" t="s">
        <v>209</v>
      </c>
      <c r="I31" s="108"/>
      <c r="J31" s="108" t="s">
        <v>161</v>
      </c>
      <c r="K31" s="108" t="s">
        <v>197</v>
      </c>
      <c r="L31" s="12">
        <v>22</v>
      </c>
      <c r="M31" s="12">
        <v>22</v>
      </c>
      <c r="N31" s="12">
        <v>23</v>
      </c>
      <c r="O31" s="12">
        <v>23</v>
      </c>
      <c r="P31" s="11">
        <f t="shared" si="11"/>
        <v>90</v>
      </c>
      <c r="Q31" s="108" t="s">
        <v>96</v>
      </c>
      <c r="R31" s="108" t="s">
        <v>198</v>
      </c>
      <c r="S31" s="108" t="s">
        <v>199</v>
      </c>
      <c r="T31" s="108" t="s">
        <v>63</v>
      </c>
      <c r="U31" s="108" t="s">
        <v>198</v>
      </c>
      <c r="V31" s="36">
        <f t="shared" si="4"/>
        <v>22</v>
      </c>
      <c r="W31" s="125">
        <v>17</v>
      </c>
      <c r="X31" s="121">
        <v>0.77</v>
      </c>
      <c r="Y31" s="52" t="s">
        <v>210</v>
      </c>
      <c r="Z31" s="52" t="s">
        <v>201</v>
      </c>
      <c r="AA31" s="30">
        <f t="shared" si="5"/>
        <v>22</v>
      </c>
      <c r="AB31" s="98">
        <v>60</v>
      </c>
      <c r="AC31" s="84">
        <f t="shared" si="6"/>
        <v>1</v>
      </c>
      <c r="AD31" s="95" t="s">
        <v>211</v>
      </c>
      <c r="AE31" s="95" t="s">
        <v>203</v>
      </c>
      <c r="AF31" s="36">
        <f t="shared" si="7"/>
        <v>23</v>
      </c>
      <c r="AG31" s="129">
        <v>52</v>
      </c>
      <c r="AH31" s="113">
        <f t="shared" si="8"/>
        <v>1</v>
      </c>
      <c r="AI31" s="95" t="s">
        <v>212</v>
      </c>
      <c r="AJ31" s="95" t="s">
        <v>205</v>
      </c>
      <c r="AK31" s="129">
        <v>23</v>
      </c>
      <c r="AL31" s="128">
        <v>26</v>
      </c>
      <c r="AM31" s="106">
        <f t="shared" si="1"/>
        <v>1</v>
      </c>
      <c r="AN31" s="146" t="s">
        <v>311</v>
      </c>
      <c r="AO31" s="146" t="s">
        <v>206</v>
      </c>
      <c r="AP31" s="36">
        <f t="shared" si="3"/>
        <v>90</v>
      </c>
      <c r="AQ31" s="35">
        <f t="shared" si="10"/>
        <v>155</v>
      </c>
      <c r="AR31" s="106">
        <f t="shared" si="2"/>
        <v>1</v>
      </c>
      <c r="AS31" s="95" t="s">
        <v>213</v>
      </c>
    </row>
    <row r="32" spans="1:45" s="27" customFormat="1" ht="60" x14ac:dyDescent="0.25">
      <c r="A32" s="108">
        <v>4</v>
      </c>
      <c r="B32" s="108" t="s">
        <v>53</v>
      </c>
      <c r="C32" s="108" t="s">
        <v>158</v>
      </c>
      <c r="D32" s="108" t="s">
        <v>338</v>
      </c>
      <c r="E32" s="4">
        <f t="shared" si="0"/>
        <v>4.4444444444444481E-2</v>
      </c>
      <c r="F32" s="108" t="s">
        <v>81</v>
      </c>
      <c r="G32" s="108" t="s">
        <v>214</v>
      </c>
      <c r="H32" s="108" t="s">
        <v>215</v>
      </c>
      <c r="I32" s="108"/>
      <c r="J32" s="108" t="s">
        <v>161</v>
      </c>
      <c r="K32" s="108" t="s">
        <v>197</v>
      </c>
      <c r="L32" s="12">
        <v>8</v>
      </c>
      <c r="M32" s="12">
        <v>9</v>
      </c>
      <c r="N32" s="12">
        <v>9</v>
      </c>
      <c r="O32" s="12">
        <v>8</v>
      </c>
      <c r="P32" s="11">
        <f t="shared" si="11"/>
        <v>34</v>
      </c>
      <c r="Q32" s="108" t="s">
        <v>96</v>
      </c>
      <c r="R32" s="108" t="s">
        <v>198</v>
      </c>
      <c r="S32" s="108" t="s">
        <v>199</v>
      </c>
      <c r="T32" s="108" t="s">
        <v>63</v>
      </c>
      <c r="U32" s="108" t="s">
        <v>198</v>
      </c>
      <c r="V32" s="36">
        <f t="shared" si="4"/>
        <v>8</v>
      </c>
      <c r="W32" s="125">
        <v>24</v>
      </c>
      <c r="X32" s="121">
        <v>1</v>
      </c>
      <c r="Y32" s="52" t="s">
        <v>216</v>
      </c>
      <c r="Z32" s="52" t="s">
        <v>217</v>
      </c>
      <c r="AA32" s="29">
        <f t="shared" si="5"/>
        <v>9</v>
      </c>
      <c r="AB32" s="98">
        <v>21</v>
      </c>
      <c r="AC32" s="84">
        <f t="shared" si="6"/>
        <v>1</v>
      </c>
      <c r="AD32" s="95" t="s">
        <v>218</v>
      </c>
      <c r="AE32" s="95" t="s">
        <v>203</v>
      </c>
      <c r="AF32" s="36">
        <f t="shared" si="7"/>
        <v>9</v>
      </c>
      <c r="AG32" s="129">
        <v>45</v>
      </c>
      <c r="AH32" s="113">
        <f t="shared" si="8"/>
        <v>1</v>
      </c>
      <c r="AI32" s="95" t="s">
        <v>219</v>
      </c>
      <c r="AJ32" s="95" t="s">
        <v>205</v>
      </c>
      <c r="AK32" s="129">
        <v>8</v>
      </c>
      <c r="AL32" s="128">
        <v>2</v>
      </c>
      <c r="AM32" s="106">
        <f t="shared" si="1"/>
        <v>0.25</v>
      </c>
      <c r="AN32" s="146" t="s">
        <v>312</v>
      </c>
      <c r="AO32" s="146" t="s">
        <v>206</v>
      </c>
      <c r="AP32" s="36">
        <f t="shared" si="3"/>
        <v>34</v>
      </c>
      <c r="AQ32" s="35">
        <f t="shared" si="10"/>
        <v>92</v>
      </c>
      <c r="AR32" s="106">
        <f t="shared" si="2"/>
        <v>1</v>
      </c>
      <c r="AS32" s="95" t="s">
        <v>220</v>
      </c>
    </row>
    <row r="33" spans="1:45" s="27" customFormat="1" ht="75" x14ac:dyDescent="0.25">
      <c r="A33" s="108">
        <v>4</v>
      </c>
      <c r="B33" s="108" t="s">
        <v>53</v>
      </c>
      <c r="C33" s="108" t="s">
        <v>158</v>
      </c>
      <c r="D33" s="108" t="s">
        <v>339</v>
      </c>
      <c r="E33" s="4">
        <f t="shared" si="0"/>
        <v>4.4444444444444481E-2</v>
      </c>
      <c r="F33" s="108" t="s">
        <v>81</v>
      </c>
      <c r="G33" s="108" t="s">
        <v>221</v>
      </c>
      <c r="H33" s="108" t="s">
        <v>222</v>
      </c>
      <c r="I33" s="108"/>
      <c r="J33" s="108" t="s">
        <v>161</v>
      </c>
      <c r="K33" s="108" t="s">
        <v>197</v>
      </c>
      <c r="L33" s="12">
        <v>9</v>
      </c>
      <c r="M33" s="12">
        <v>12</v>
      </c>
      <c r="N33" s="12">
        <v>12</v>
      </c>
      <c r="O33" s="12">
        <v>11</v>
      </c>
      <c r="P33" s="11">
        <f t="shared" si="11"/>
        <v>44</v>
      </c>
      <c r="Q33" s="108" t="s">
        <v>96</v>
      </c>
      <c r="R33" s="108" t="s">
        <v>198</v>
      </c>
      <c r="S33" s="108" t="s">
        <v>199</v>
      </c>
      <c r="T33" s="108" t="s">
        <v>63</v>
      </c>
      <c r="U33" s="108" t="s">
        <v>198</v>
      </c>
      <c r="V33" s="36">
        <f t="shared" si="4"/>
        <v>9</v>
      </c>
      <c r="W33" s="125">
        <v>4</v>
      </c>
      <c r="X33" s="121">
        <v>0.44</v>
      </c>
      <c r="Y33" s="52" t="s">
        <v>223</v>
      </c>
      <c r="Z33" s="52" t="s">
        <v>201</v>
      </c>
      <c r="AA33" s="29">
        <f t="shared" si="5"/>
        <v>12</v>
      </c>
      <c r="AB33" s="98">
        <v>27</v>
      </c>
      <c r="AC33" s="84">
        <f t="shared" si="6"/>
        <v>1</v>
      </c>
      <c r="AD33" s="95" t="s">
        <v>224</v>
      </c>
      <c r="AE33" s="95" t="s">
        <v>203</v>
      </c>
      <c r="AF33" s="36">
        <f t="shared" si="7"/>
        <v>12</v>
      </c>
      <c r="AG33" s="129">
        <v>34</v>
      </c>
      <c r="AH33" s="113">
        <f t="shared" si="8"/>
        <v>1</v>
      </c>
      <c r="AI33" s="95" t="s">
        <v>225</v>
      </c>
      <c r="AJ33" s="95" t="s">
        <v>205</v>
      </c>
      <c r="AK33" s="129">
        <v>11</v>
      </c>
      <c r="AL33" s="128">
        <v>14</v>
      </c>
      <c r="AM33" s="106">
        <f t="shared" si="1"/>
        <v>1</v>
      </c>
      <c r="AN33" s="146" t="s">
        <v>226</v>
      </c>
      <c r="AO33" s="146" t="s">
        <v>206</v>
      </c>
      <c r="AP33" s="36">
        <f t="shared" si="3"/>
        <v>44</v>
      </c>
      <c r="AQ33" s="35">
        <f t="shared" si="10"/>
        <v>79</v>
      </c>
      <c r="AR33" s="106">
        <f t="shared" si="2"/>
        <v>1</v>
      </c>
      <c r="AS33" s="95" t="s">
        <v>227</v>
      </c>
    </row>
    <row r="34" spans="1:45" s="54" customFormat="1" x14ac:dyDescent="0.25">
      <c r="A34" s="58"/>
      <c r="B34" s="58"/>
      <c r="C34" s="58"/>
      <c r="D34" s="109" t="s">
        <v>228</v>
      </c>
      <c r="E34" s="57">
        <f>SUM(E16:E33)</f>
        <v>0.80000000000000093</v>
      </c>
      <c r="F34" s="58"/>
      <c r="G34" s="58"/>
      <c r="H34" s="58"/>
      <c r="I34" s="58"/>
      <c r="J34" s="58"/>
      <c r="K34" s="58"/>
      <c r="L34" s="57"/>
      <c r="M34" s="57"/>
      <c r="N34" s="57"/>
      <c r="O34" s="57"/>
      <c r="P34" s="57"/>
      <c r="Q34" s="58"/>
      <c r="R34" s="58"/>
      <c r="S34" s="58"/>
      <c r="T34" s="58"/>
      <c r="U34" s="58"/>
      <c r="V34" s="56"/>
      <c r="W34" s="56"/>
      <c r="X34" s="56">
        <f>AVERAGE(X16:X33)*80%</f>
        <v>0.54092777777777779</v>
      </c>
      <c r="Y34" s="60"/>
      <c r="Z34" s="60"/>
      <c r="AA34" s="56"/>
      <c r="AB34" s="57"/>
      <c r="AC34" s="82">
        <f>AVERAGE(AC16:AC33)*80%</f>
        <v>0.69909226006191949</v>
      </c>
      <c r="AD34" s="60"/>
      <c r="AE34" s="60"/>
      <c r="AF34" s="56"/>
      <c r="AG34" s="56"/>
      <c r="AH34" s="82">
        <f>AVERAGE(AH16:AH33)*80%</f>
        <v>0.71645725490196088</v>
      </c>
      <c r="AI34" s="58"/>
      <c r="AJ34" s="58"/>
      <c r="AK34" s="59"/>
      <c r="AL34" s="57"/>
      <c r="AM34" s="82">
        <f>AVERAGE(AM16:AM33)*80%</f>
        <v>0.70298754446253098</v>
      </c>
      <c r="AN34" s="60"/>
      <c r="AO34" s="60"/>
      <c r="AP34" s="56"/>
      <c r="AQ34" s="56"/>
      <c r="AR34" s="82">
        <f>AVERAGE(AR16:AR33)*80%</f>
        <v>0.76926833156377983</v>
      </c>
      <c r="AS34" s="60"/>
    </row>
    <row r="35" spans="1:45" s="54" customFormat="1" ht="122.25" customHeight="1" x14ac:dyDescent="0.25">
      <c r="A35" s="14">
        <v>7</v>
      </c>
      <c r="B35" s="14" t="s">
        <v>229</v>
      </c>
      <c r="C35" s="14" t="s">
        <v>230</v>
      </c>
      <c r="D35" s="14" t="s">
        <v>231</v>
      </c>
      <c r="E35" s="15">
        <v>0.04</v>
      </c>
      <c r="F35" s="14" t="s">
        <v>232</v>
      </c>
      <c r="G35" s="14" t="s">
        <v>233</v>
      </c>
      <c r="H35" s="14" t="s">
        <v>234</v>
      </c>
      <c r="I35" s="14"/>
      <c r="J35" s="16" t="s">
        <v>235</v>
      </c>
      <c r="K35" s="16" t="s">
        <v>236</v>
      </c>
      <c r="L35" s="17">
        <v>0</v>
      </c>
      <c r="M35" s="17">
        <v>0.8</v>
      </c>
      <c r="N35" s="17">
        <v>0</v>
      </c>
      <c r="O35" s="17">
        <v>0.8</v>
      </c>
      <c r="P35" s="17">
        <v>0.8</v>
      </c>
      <c r="Q35" s="14" t="s">
        <v>96</v>
      </c>
      <c r="R35" s="14" t="s">
        <v>237</v>
      </c>
      <c r="S35" s="14" t="s">
        <v>238</v>
      </c>
      <c r="T35" s="14" t="s">
        <v>239</v>
      </c>
      <c r="U35" s="14" t="s">
        <v>240</v>
      </c>
      <c r="V35" s="38" t="s">
        <v>65</v>
      </c>
      <c r="W35" s="39" t="s">
        <v>65</v>
      </c>
      <c r="X35" s="39" t="s">
        <v>65</v>
      </c>
      <c r="Y35" s="50" t="s">
        <v>66</v>
      </c>
      <c r="Z35" s="50" t="s">
        <v>65</v>
      </c>
      <c r="AA35" s="38">
        <f t="shared" si="5"/>
        <v>0.8</v>
      </c>
      <c r="AB35" s="38">
        <v>0.57999999999999996</v>
      </c>
      <c r="AC35" s="69">
        <f t="shared" si="6"/>
        <v>0.72499999999999987</v>
      </c>
      <c r="AD35" s="67" t="s">
        <v>241</v>
      </c>
      <c r="AE35" s="67" t="s">
        <v>242</v>
      </c>
      <c r="AF35" s="44" t="s">
        <v>65</v>
      </c>
      <c r="AG35" s="44" t="s">
        <v>65</v>
      </c>
      <c r="AH35" s="44" t="s">
        <v>65</v>
      </c>
      <c r="AI35" s="67" t="s">
        <v>78</v>
      </c>
      <c r="AJ35" s="67" t="s">
        <v>65</v>
      </c>
      <c r="AK35" s="130">
        <v>0.8</v>
      </c>
      <c r="AL35" s="131">
        <v>0.91</v>
      </c>
      <c r="AM35" s="107">
        <f t="shared" si="1"/>
        <v>1</v>
      </c>
      <c r="AN35" s="150" t="s">
        <v>313</v>
      </c>
      <c r="AO35" s="150" t="s">
        <v>315</v>
      </c>
      <c r="AP35" s="44">
        <f t="shared" si="3"/>
        <v>0.8</v>
      </c>
      <c r="AQ35" s="44">
        <f>(AB35+AL35)/2</f>
        <v>0.745</v>
      </c>
      <c r="AR35" s="44">
        <f t="shared" ref="AR35:AR39" si="12">IF(AQ35/AP35&gt;100%,100%,AQ35/AP35)</f>
        <v>0.93124999999999991</v>
      </c>
      <c r="AS35" s="67" t="s">
        <v>243</v>
      </c>
    </row>
    <row r="36" spans="1:45" s="54" customFormat="1" ht="104.25" customHeight="1" x14ac:dyDescent="0.25">
      <c r="A36" s="14">
        <v>7</v>
      </c>
      <c r="B36" s="14" t="s">
        <v>229</v>
      </c>
      <c r="C36" s="14" t="s">
        <v>230</v>
      </c>
      <c r="D36" s="14" t="s">
        <v>244</v>
      </c>
      <c r="E36" s="15">
        <v>0.04</v>
      </c>
      <c r="F36" s="14" t="s">
        <v>232</v>
      </c>
      <c r="G36" s="14" t="s">
        <v>245</v>
      </c>
      <c r="H36" s="14" t="s">
        <v>246</v>
      </c>
      <c r="I36" s="14"/>
      <c r="J36" s="16" t="s">
        <v>235</v>
      </c>
      <c r="K36" s="16" t="s">
        <v>247</v>
      </c>
      <c r="L36" s="18">
        <v>1</v>
      </c>
      <c r="M36" s="18">
        <v>1</v>
      </c>
      <c r="N36" s="18">
        <v>1</v>
      </c>
      <c r="O36" s="18">
        <v>1</v>
      </c>
      <c r="P36" s="18">
        <v>1</v>
      </c>
      <c r="Q36" s="14" t="s">
        <v>96</v>
      </c>
      <c r="R36" s="14" t="s">
        <v>248</v>
      </c>
      <c r="S36" s="14" t="s">
        <v>249</v>
      </c>
      <c r="T36" s="14" t="s">
        <v>250</v>
      </c>
      <c r="U36" s="14" t="s">
        <v>251</v>
      </c>
      <c r="V36" s="38">
        <f>L36</f>
        <v>1</v>
      </c>
      <c r="W36" s="43">
        <v>1</v>
      </c>
      <c r="X36" s="43">
        <v>1</v>
      </c>
      <c r="Y36" s="50" t="s">
        <v>252</v>
      </c>
      <c r="Z36" s="50"/>
      <c r="AA36" s="38">
        <f t="shared" si="5"/>
        <v>1</v>
      </c>
      <c r="AB36" s="38">
        <v>0.83</v>
      </c>
      <c r="AC36" s="69">
        <f t="shared" si="6"/>
        <v>0.83</v>
      </c>
      <c r="AD36" s="67" t="s">
        <v>253</v>
      </c>
      <c r="AE36" s="67" t="s">
        <v>254</v>
      </c>
      <c r="AF36" s="132">
        <v>1</v>
      </c>
      <c r="AG36" s="133">
        <v>1</v>
      </c>
      <c r="AH36" s="134">
        <f t="shared" ref="AH36:AH39" si="13">IF(AG36/AF36&gt;100%,100%,AG36/AF36)</f>
        <v>1</v>
      </c>
      <c r="AI36" s="67" t="s">
        <v>255</v>
      </c>
      <c r="AJ36" s="67" t="s">
        <v>256</v>
      </c>
      <c r="AK36" s="132">
        <v>1</v>
      </c>
      <c r="AL36" s="133">
        <v>1</v>
      </c>
      <c r="AM36" s="107">
        <f t="shared" si="1"/>
        <v>1</v>
      </c>
      <c r="AN36" s="135" t="s">
        <v>316</v>
      </c>
      <c r="AO36" s="150" t="s">
        <v>257</v>
      </c>
      <c r="AP36" s="44">
        <f t="shared" si="3"/>
        <v>1</v>
      </c>
      <c r="AQ36" s="44">
        <f>(W36+AB36+AG36+AL36)/4</f>
        <v>0.95750000000000002</v>
      </c>
      <c r="AR36" s="44">
        <f t="shared" si="12"/>
        <v>0.95750000000000002</v>
      </c>
      <c r="AS36" s="135" t="s">
        <v>316</v>
      </c>
    </row>
    <row r="37" spans="1:45" s="54" customFormat="1" ht="126.75" customHeight="1" x14ac:dyDescent="0.25">
      <c r="A37" s="14">
        <v>7</v>
      </c>
      <c r="B37" s="14" t="s">
        <v>229</v>
      </c>
      <c r="C37" s="14" t="s">
        <v>258</v>
      </c>
      <c r="D37" s="14" t="s">
        <v>259</v>
      </c>
      <c r="E37" s="15">
        <v>0.04</v>
      </c>
      <c r="F37" s="14" t="s">
        <v>232</v>
      </c>
      <c r="G37" s="14" t="s">
        <v>260</v>
      </c>
      <c r="H37" s="14" t="s">
        <v>261</v>
      </c>
      <c r="I37" s="14"/>
      <c r="J37" s="16" t="s">
        <v>235</v>
      </c>
      <c r="K37" s="16" t="s">
        <v>262</v>
      </c>
      <c r="L37" s="18">
        <v>0</v>
      </c>
      <c r="M37" s="18">
        <v>1</v>
      </c>
      <c r="N37" s="18">
        <v>1</v>
      </c>
      <c r="O37" s="18">
        <v>1</v>
      </c>
      <c r="P37" s="18">
        <v>1</v>
      </c>
      <c r="Q37" s="14" t="s">
        <v>96</v>
      </c>
      <c r="R37" s="14" t="s">
        <v>263</v>
      </c>
      <c r="S37" s="14" t="s">
        <v>264</v>
      </c>
      <c r="T37" s="14" t="s">
        <v>265</v>
      </c>
      <c r="U37" s="14" t="s">
        <v>266</v>
      </c>
      <c r="V37" s="38" t="s">
        <v>65</v>
      </c>
      <c r="W37" s="39" t="s">
        <v>65</v>
      </c>
      <c r="X37" s="39" t="s">
        <v>65</v>
      </c>
      <c r="Y37" s="50" t="s">
        <v>66</v>
      </c>
      <c r="Z37" s="50" t="s">
        <v>65</v>
      </c>
      <c r="AA37" s="38">
        <f t="shared" si="5"/>
        <v>1</v>
      </c>
      <c r="AB37" s="69">
        <v>0.96519999999999995</v>
      </c>
      <c r="AC37" s="69">
        <f t="shared" si="6"/>
        <v>0.96519999999999995</v>
      </c>
      <c r="AD37" s="67" t="s">
        <v>267</v>
      </c>
      <c r="AE37" s="67" t="s">
        <v>268</v>
      </c>
      <c r="AF37" s="132">
        <v>1</v>
      </c>
      <c r="AG37" s="136">
        <v>0.98260000000000003</v>
      </c>
      <c r="AH37" s="134">
        <f t="shared" si="13"/>
        <v>0.98260000000000003</v>
      </c>
      <c r="AI37" s="67" t="s">
        <v>269</v>
      </c>
      <c r="AJ37" s="67" t="s">
        <v>270</v>
      </c>
      <c r="AK37" s="132">
        <v>1</v>
      </c>
      <c r="AL37" s="136">
        <v>0.97389999999999999</v>
      </c>
      <c r="AM37" s="107">
        <f t="shared" si="1"/>
        <v>0.97389999999999999</v>
      </c>
      <c r="AN37" s="150" t="s">
        <v>317</v>
      </c>
      <c r="AO37" s="150" t="s">
        <v>268</v>
      </c>
      <c r="AP37" s="44">
        <f t="shared" si="3"/>
        <v>1</v>
      </c>
      <c r="AQ37" s="44">
        <f>(AB37+AG37+AL37)/3</f>
        <v>0.97389999999999999</v>
      </c>
      <c r="AR37" s="44">
        <f t="shared" si="12"/>
        <v>0.97389999999999999</v>
      </c>
      <c r="AS37" s="150" t="s">
        <v>318</v>
      </c>
    </row>
    <row r="38" spans="1:45" s="54" customFormat="1" ht="105" x14ac:dyDescent="0.25">
      <c r="A38" s="14">
        <v>7</v>
      </c>
      <c r="B38" s="14" t="s">
        <v>229</v>
      </c>
      <c r="C38" s="14" t="s">
        <v>230</v>
      </c>
      <c r="D38" s="14" t="s">
        <v>271</v>
      </c>
      <c r="E38" s="15">
        <v>0.04</v>
      </c>
      <c r="F38" s="14" t="s">
        <v>232</v>
      </c>
      <c r="G38" s="14" t="s">
        <v>272</v>
      </c>
      <c r="H38" s="14" t="s">
        <v>273</v>
      </c>
      <c r="I38" s="14"/>
      <c r="J38" s="16" t="s">
        <v>235</v>
      </c>
      <c r="K38" s="16" t="s">
        <v>274</v>
      </c>
      <c r="L38" s="18">
        <v>0</v>
      </c>
      <c r="M38" s="18">
        <v>1</v>
      </c>
      <c r="N38" s="18">
        <v>0</v>
      </c>
      <c r="O38" s="18">
        <v>1</v>
      </c>
      <c r="P38" s="18">
        <v>1</v>
      </c>
      <c r="Q38" s="14" t="s">
        <v>96</v>
      </c>
      <c r="R38" s="14" t="s">
        <v>275</v>
      </c>
      <c r="S38" s="14" t="s">
        <v>276</v>
      </c>
      <c r="T38" s="14" t="s">
        <v>250</v>
      </c>
      <c r="U38" s="14" t="s">
        <v>276</v>
      </c>
      <c r="V38" s="38" t="s">
        <v>65</v>
      </c>
      <c r="W38" s="39" t="s">
        <v>65</v>
      </c>
      <c r="X38" s="39" t="s">
        <v>65</v>
      </c>
      <c r="Y38" s="50" t="s">
        <v>66</v>
      </c>
      <c r="Z38" s="50" t="s">
        <v>65</v>
      </c>
      <c r="AA38" s="38">
        <f t="shared" si="5"/>
        <v>1</v>
      </c>
      <c r="AB38" s="38">
        <f t="shared" si="5"/>
        <v>0</v>
      </c>
      <c r="AC38" s="69">
        <f t="shared" si="6"/>
        <v>0</v>
      </c>
      <c r="AD38" s="67" t="s">
        <v>277</v>
      </c>
      <c r="AE38" s="67" t="s">
        <v>278</v>
      </c>
      <c r="AF38" s="44" t="s">
        <v>65</v>
      </c>
      <c r="AG38" s="44" t="s">
        <v>65</v>
      </c>
      <c r="AH38" s="44" t="s">
        <v>65</v>
      </c>
      <c r="AI38" s="67" t="s">
        <v>78</v>
      </c>
      <c r="AJ38" s="67" t="s">
        <v>65</v>
      </c>
      <c r="AK38" s="132">
        <v>1</v>
      </c>
      <c r="AL38" s="132">
        <v>1</v>
      </c>
      <c r="AM38" s="107">
        <f t="shared" si="1"/>
        <v>1</v>
      </c>
      <c r="AN38" s="135" t="s">
        <v>319</v>
      </c>
      <c r="AO38" s="150" t="s">
        <v>320</v>
      </c>
      <c r="AP38" s="44">
        <v>1</v>
      </c>
      <c r="AQ38" s="44">
        <v>1</v>
      </c>
      <c r="AR38" s="44">
        <v>1</v>
      </c>
      <c r="AS38" s="135" t="s">
        <v>319</v>
      </c>
    </row>
    <row r="39" spans="1:45" s="54" customFormat="1" ht="120" x14ac:dyDescent="0.25">
      <c r="A39" s="14">
        <v>5</v>
      </c>
      <c r="B39" s="14" t="s">
        <v>279</v>
      </c>
      <c r="C39" s="14" t="s">
        <v>280</v>
      </c>
      <c r="D39" s="14" t="s">
        <v>281</v>
      </c>
      <c r="E39" s="15">
        <v>0.04</v>
      </c>
      <c r="F39" s="14" t="s">
        <v>232</v>
      </c>
      <c r="G39" s="14" t="s">
        <v>282</v>
      </c>
      <c r="H39" s="14" t="s">
        <v>283</v>
      </c>
      <c r="I39" s="14"/>
      <c r="J39" s="16" t="s">
        <v>284</v>
      </c>
      <c r="K39" s="16" t="s">
        <v>285</v>
      </c>
      <c r="L39" s="17">
        <v>0.33</v>
      </c>
      <c r="M39" s="17">
        <v>0.67</v>
      </c>
      <c r="N39" s="17">
        <v>1</v>
      </c>
      <c r="O39" s="17">
        <v>0</v>
      </c>
      <c r="P39" s="17">
        <v>1</v>
      </c>
      <c r="Q39" s="14" t="s">
        <v>96</v>
      </c>
      <c r="R39" s="14" t="s">
        <v>286</v>
      </c>
      <c r="S39" s="14" t="s">
        <v>287</v>
      </c>
      <c r="T39" s="14" t="s">
        <v>288</v>
      </c>
      <c r="U39" s="14" t="s">
        <v>287</v>
      </c>
      <c r="V39" s="38">
        <f>L39</f>
        <v>0.33</v>
      </c>
      <c r="W39" s="44">
        <v>0.97089999999999999</v>
      </c>
      <c r="X39" s="43">
        <v>1</v>
      </c>
      <c r="Y39" s="50" t="s">
        <v>289</v>
      </c>
      <c r="Z39" s="50" t="s">
        <v>290</v>
      </c>
      <c r="AA39" s="38">
        <f t="shared" si="5"/>
        <v>0.67</v>
      </c>
      <c r="AB39" s="68">
        <v>0.99199999999999999</v>
      </c>
      <c r="AC39" s="69">
        <f t="shared" si="6"/>
        <v>1</v>
      </c>
      <c r="AD39" s="67" t="s">
        <v>291</v>
      </c>
      <c r="AE39" s="67" t="s">
        <v>292</v>
      </c>
      <c r="AF39" s="132">
        <v>1</v>
      </c>
      <c r="AG39" s="136">
        <v>0.97140000000000004</v>
      </c>
      <c r="AH39" s="134">
        <f t="shared" si="13"/>
        <v>0.97140000000000004</v>
      </c>
      <c r="AI39" s="67" t="s">
        <v>293</v>
      </c>
      <c r="AJ39" s="67" t="s">
        <v>294</v>
      </c>
      <c r="AK39" s="132">
        <v>1</v>
      </c>
      <c r="AL39" s="132">
        <v>1</v>
      </c>
      <c r="AM39" s="107">
        <f t="shared" si="1"/>
        <v>1</v>
      </c>
      <c r="AN39" s="150" t="s">
        <v>321</v>
      </c>
      <c r="AO39" s="150" t="s">
        <v>340</v>
      </c>
      <c r="AP39" s="43">
        <f t="shared" si="3"/>
        <v>1</v>
      </c>
      <c r="AQ39" s="44">
        <v>1</v>
      </c>
      <c r="AR39" s="44">
        <f t="shared" si="12"/>
        <v>1</v>
      </c>
      <c r="AS39" s="150" t="s">
        <v>321</v>
      </c>
    </row>
    <row r="40" spans="1:45" s="31" customFormat="1" ht="15.75" x14ac:dyDescent="0.25">
      <c r="A40" s="13"/>
      <c r="B40" s="13"/>
      <c r="C40" s="13"/>
      <c r="D40" s="19" t="s">
        <v>295</v>
      </c>
      <c r="E40" s="20">
        <f>SUM(E35:E39)</f>
        <v>0.2</v>
      </c>
      <c r="F40" s="19"/>
      <c r="G40" s="19"/>
      <c r="H40" s="19"/>
      <c r="I40" s="19"/>
      <c r="J40" s="19"/>
      <c r="K40" s="19"/>
      <c r="L40" s="21">
        <f>AVERAGE(L36:L39)</f>
        <v>0.33250000000000002</v>
      </c>
      <c r="M40" s="21">
        <f>AVERAGE(M36:M39)</f>
        <v>0.91749999999999998</v>
      </c>
      <c r="N40" s="21">
        <f>AVERAGE(N36:N39)</f>
        <v>0.75</v>
      </c>
      <c r="O40" s="21">
        <f>AVERAGE(O36:O39)</f>
        <v>0.75</v>
      </c>
      <c r="P40" s="21">
        <f>AVERAGE(P36:P39)</f>
        <v>1</v>
      </c>
      <c r="Q40" s="19"/>
      <c r="R40" s="13"/>
      <c r="S40" s="13"/>
      <c r="T40" s="13"/>
      <c r="U40" s="13"/>
      <c r="V40" s="40"/>
      <c r="W40" s="40"/>
      <c r="X40" s="37">
        <f>AVERAGE(X35:X39)*20%</f>
        <v>0.2</v>
      </c>
      <c r="Y40" s="49"/>
      <c r="Z40" s="49"/>
      <c r="AA40" s="61">
        <f>AVERAGE(AA36:AA39)</f>
        <v>0.91749999999999998</v>
      </c>
      <c r="AB40" s="62"/>
      <c r="AC40" s="80">
        <f>AVERAGE(AC35:AC39)*20%</f>
        <v>0.14080799999999999</v>
      </c>
      <c r="AD40" s="60"/>
      <c r="AE40" s="60"/>
      <c r="AF40" s="61"/>
      <c r="AG40" s="62"/>
      <c r="AH40" s="80">
        <f>AVERAGE(AH35:AH39)*20%</f>
        <v>0.19693333333333335</v>
      </c>
      <c r="AI40" s="58"/>
      <c r="AJ40" s="58"/>
      <c r="AK40" s="61"/>
      <c r="AL40" s="62"/>
      <c r="AM40" s="80">
        <f>AVERAGE(AM35:AM39)*20%</f>
        <v>0.19895600000000002</v>
      </c>
      <c r="AN40" s="60"/>
      <c r="AO40" s="60"/>
      <c r="AP40" s="62"/>
      <c r="AQ40" s="62"/>
      <c r="AR40" s="80">
        <f>AVERAGE(AR35:AR39)*20%</f>
        <v>0.19450600000000004</v>
      </c>
      <c r="AS40" s="60"/>
    </row>
    <row r="41" spans="1:45" s="32" customFormat="1" ht="18.75" x14ac:dyDescent="0.3">
      <c r="A41" s="22"/>
      <c r="B41" s="22"/>
      <c r="C41" s="22"/>
      <c r="D41" s="23" t="s">
        <v>296</v>
      </c>
      <c r="E41" s="24">
        <f>E40+E34</f>
        <v>1.0000000000000009</v>
      </c>
      <c r="F41" s="22"/>
      <c r="G41" s="22"/>
      <c r="H41" s="22"/>
      <c r="I41" s="22"/>
      <c r="J41" s="22"/>
      <c r="K41" s="22"/>
      <c r="L41" s="25">
        <f>L40*$E$40</f>
        <v>6.6500000000000004E-2</v>
      </c>
      <c r="M41" s="25">
        <f>M40*$E$40</f>
        <v>0.1835</v>
      </c>
      <c r="N41" s="25">
        <f>N40*$E$40</f>
        <v>0.15000000000000002</v>
      </c>
      <c r="O41" s="25">
        <f>O40*$E$40</f>
        <v>0.15000000000000002</v>
      </c>
      <c r="P41" s="25">
        <f>P40*$E$40</f>
        <v>0.2</v>
      </c>
      <c r="Q41" s="22"/>
      <c r="R41" s="22"/>
      <c r="S41" s="22"/>
      <c r="T41" s="22"/>
      <c r="U41" s="22"/>
      <c r="V41" s="41"/>
      <c r="W41" s="41"/>
      <c r="X41" s="45">
        <f>X34+X40</f>
        <v>0.74092777777777785</v>
      </c>
      <c r="Y41" s="51"/>
      <c r="Z41" s="51"/>
      <c r="AA41" s="63">
        <f>AA40*$E$40</f>
        <v>0.1835</v>
      </c>
      <c r="AB41" s="64"/>
      <c r="AC41" s="81">
        <f>AC34+AC40</f>
        <v>0.83990026006191942</v>
      </c>
      <c r="AD41" s="66"/>
      <c r="AE41" s="66"/>
      <c r="AF41" s="63"/>
      <c r="AG41" s="64"/>
      <c r="AH41" s="81">
        <f>AH34+AH40</f>
        <v>0.91339058823529418</v>
      </c>
      <c r="AI41" s="65"/>
      <c r="AJ41" s="65"/>
      <c r="AK41" s="63"/>
      <c r="AL41" s="64"/>
      <c r="AM41" s="81">
        <f>AM34+AM40</f>
        <v>0.901943544462531</v>
      </c>
      <c r="AN41" s="66"/>
      <c r="AO41" s="66"/>
      <c r="AP41" s="64"/>
      <c r="AQ41" s="64"/>
      <c r="AR41" s="81">
        <f>AR34+AR40</f>
        <v>0.9637743315637799</v>
      </c>
      <c r="AS41" s="66"/>
    </row>
  </sheetData>
  <sheetProtection formatColumns="0" formatRows="0" selectLockedCells="1" autoFilter="0" selectUnlockedCells="1"/>
  <autoFilter ref="A15:AS41"/>
  <mergeCells count="27">
    <mergeCell ref="A13:B14"/>
    <mergeCell ref="C13:C15"/>
    <mergeCell ref="D13:P14"/>
    <mergeCell ref="A1:K1"/>
    <mergeCell ref="L1:P1"/>
    <mergeCell ref="A2:P2"/>
    <mergeCell ref="A4:B8"/>
    <mergeCell ref="C4:D8"/>
    <mergeCell ref="H9:K9"/>
    <mergeCell ref="H10:K10"/>
    <mergeCell ref="H11:K11"/>
    <mergeCell ref="AP13:AS13"/>
    <mergeCell ref="AP14:AS14"/>
    <mergeCell ref="V13:Z13"/>
    <mergeCell ref="F4:K4"/>
    <mergeCell ref="H5:K5"/>
    <mergeCell ref="H6:K6"/>
    <mergeCell ref="H7:K7"/>
    <mergeCell ref="H8:K8"/>
    <mergeCell ref="Q13:U14"/>
    <mergeCell ref="V14:Z14"/>
    <mergeCell ref="AA14:AE14"/>
    <mergeCell ref="AF14:AJ14"/>
    <mergeCell ref="AK14:AO14"/>
    <mergeCell ref="AK13:AO13"/>
    <mergeCell ref="AF13:AJ13"/>
    <mergeCell ref="AA13:AE13"/>
  </mergeCells>
  <dataValidations count="3">
    <dataValidation allowBlank="1" showInputMessage="1" showErrorMessage="1" error="Escriba un texto " promptTitle="Cualquier contenido" sqref="F16:F33"/>
    <dataValidation type="textLength" operator="lessThanOrEqual" allowBlank="1" showInputMessage="1" showErrorMessage="1" error="Por favor ingresar menos de 2.500 caracteres, incluyendo espacios." prompt="Recuerde que este campo tiene máximo 2.500 caracteres, incluyendo espacios. " sqref="Y35:Y39">
      <formula1>2500</formula1>
    </dataValidation>
    <dataValidation type="textLength" operator="lessThanOrEqual" allowBlank="1" showInputMessage="1" showErrorMessage="1" error="Por favor ingresar menos de 2.500 caracteres, incluyendo espacios." sqref="Z35:Z39 W35:X39 AQ39">
      <formula1>2500</formula1>
    </dataValidation>
  </dataValidations>
  <hyperlinks>
    <hyperlink ref="AE37" r:id="rId1"/>
  </hyperlinks>
  <pageMargins left="0.7" right="0.7" top="0.75" bottom="0.75" header="0.3" footer="0.3"/>
  <pageSetup paperSize="9" orientation="portrait" r:id="rId2"/>
  <ignoredErrors>
    <ignoredError sqref="M40:P40" formulaRange="1"/>
    <ignoredError sqref="X27"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San Cristobal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Sugey Diaz Triana</cp:lastModifiedBy>
  <cp:revision/>
  <dcterms:created xsi:type="dcterms:W3CDTF">2021-01-25T18:44:53Z</dcterms:created>
  <dcterms:modified xsi:type="dcterms:W3CDTF">2025-02-18T16:02:15Z</dcterms:modified>
  <cp:category/>
  <cp:contentStatus/>
</cp:coreProperties>
</file>